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580" yWindow="-21600" windowWidth="19440" windowHeight="15600"/>
  </bookViews>
  <sheets>
    <sheet name="НИИ публ" sheetId="1" r:id="rId1"/>
    <sheet name="НИИ финансы" sheetId="2" r:id="rId2"/>
    <sheet name="УЧП публ" sheetId="3" r:id="rId3"/>
    <sheet name="Лист3" sheetId="7" r:id="rId4"/>
    <sheet name="УЧП финансы" sheetId="4" r:id="rId5"/>
    <sheet name="Лист1" sheetId="5" r:id="rId6"/>
    <sheet name="Лист2" sheetId="6" r:id="rId7"/>
    <sheet name="Лист4" sheetId="8" r:id="rId8"/>
    <sheet name="Лист5" sheetId="9" r:id="rId9"/>
  </sheets>
  <definedNames>
    <definedName name="_xlnm._FilterDatabase" localSheetId="2" hidden="1">'УЧП публ'!$A$2:$AH$26</definedName>
    <definedName name="_xlnm._FilterDatabase" localSheetId="4" hidden="1">'УЧП финансы'!$A$2:$AH$26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3" l="1"/>
  <c r="J6" i="5"/>
  <c r="J5" i="5"/>
  <c r="J4" i="5"/>
  <c r="J3" i="5"/>
  <c r="G4" i="6"/>
  <c r="J16" i="6"/>
  <c r="A18" i="6"/>
  <c r="G2" i="6"/>
  <c r="K18" i="5"/>
  <c r="D20" i="5"/>
  <c r="C20" i="5"/>
  <c r="P5" i="2" l="1"/>
  <c r="P6" i="2"/>
  <c r="P7" i="2"/>
  <c r="P8" i="2"/>
  <c r="O5" i="2"/>
  <c r="O6" i="2"/>
  <c r="O7" i="2"/>
  <c r="O8" i="2"/>
  <c r="I5" i="2"/>
  <c r="J5" i="2"/>
  <c r="K5" i="2"/>
  <c r="L5" i="2"/>
  <c r="M5" i="2"/>
  <c r="N5" i="2"/>
  <c r="I6" i="2"/>
  <c r="J6" i="2"/>
  <c r="K6" i="2"/>
  <c r="L6" i="2"/>
  <c r="M6" i="2"/>
  <c r="N6" i="2"/>
  <c r="I7" i="2"/>
  <c r="J7" i="2"/>
  <c r="K7" i="2"/>
  <c r="L7" i="2"/>
  <c r="M7" i="2"/>
  <c r="N7" i="2"/>
  <c r="I8" i="2"/>
  <c r="J8" i="2"/>
  <c r="K8" i="2"/>
  <c r="L8" i="2"/>
  <c r="M8" i="2"/>
  <c r="N8" i="2"/>
  <c r="H5" i="2"/>
  <c r="H6" i="2"/>
  <c r="H7" i="2"/>
  <c r="H8" i="2"/>
  <c r="P5" i="1"/>
  <c r="P6" i="1"/>
  <c r="P7" i="1"/>
  <c r="P8" i="1"/>
  <c r="O5" i="1"/>
  <c r="O6" i="1"/>
  <c r="O7" i="1"/>
  <c r="O8" i="1"/>
  <c r="J5" i="1"/>
  <c r="K5" i="1"/>
  <c r="L5" i="1"/>
  <c r="M5" i="1"/>
  <c r="N5" i="1"/>
  <c r="J6" i="1"/>
  <c r="K6" i="1"/>
  <c r="L6" i="1"/>
  <c r="M6" i="1"/>
  <c r="N6" i="1"/>
  <c r="J7" i="1"/>
  <c r="K7" i="1"/>
  <c r="L7" i="1"/>
  <c r="M7" i="1"/>
  <c r="N7" i="1"/>
  <c r="J8" i="1"/>
  <c r="K8" i="1"/>
  <c r="L8" i="1"/>
  <c r="M8" i="1"/>
  <c r="N8" i="1"/>
  <c r="H5" i="1"/>
  <c r="H6" i="1"/>
  <c r="H7" i="1"/>
  <c r="H8" i="1"/>
  <c r="P4" i="3" l="1"/>
  <c r="V16" i="3" l="1"/>
  <c r="W16" i="3"/>
  <c r="X16" i="3"/>
  <c r="I6" i="1" l="1"/>
  <c r="I5" i="1" l="1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6" i="3"/>
  <c r="P5" i="3"/>
  <c r="P6" i="3"/>
  <c r="P7" i="3"/>
  <c r="P8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AE26" i="4" l="1"/>
  <c r="AF26" i="4" s="1"/>
  <c r="AE23" i="4"/>
  <c r="AF23" i="4" s="1"/>
  <c r="AE19" i="4"/>
  <c r="AF19" i="4" s="1"/>
  <c r="AE15" i="4"/>
  <c r="AF15" i="4" s="1"/>
  <c r="AE14" i="4"/>
  <c r="AF14" i="4" s="1"/>
  <c r="AE13" i="4"/>
  <c r="AF13" i="4" s="1"/>
  <c r="AE9" i="4"/>
  <c r="AF9" i="4" s="1"/>
  <c r="AE8" i="4"/>
  <c r="AF8" i="4" s="1"/>
  <c r="AE22" i="4"/>
  <c r="AF22" i="4" s="1"/>
  <c r="AE18" i="4"/>
  <c r="AF18" i="4" s="1"/>
  <c r="AE16" i="4"/>
  <c r="AF16" i="4" s="1"/>
  <c r="AE10" i="4"/>
  <c r="AF10" i="4" s="1"/>
  <c r="AE6" i="4"/>
  <c r="AF6" i="4" s="1"/>
  <c r="AE25" i="4"/>
  <c r="AF25" i="4" s="1"/>
  <c r="AE24" i="4"/>
  <c r="AF24" i="4" s="1"/>
  <c r="AE21" i="4"/>
  <c r="AF21" i="4" s="1"/>
  <c r="AE20" i="4"/>
  <c r="AF20" i="4" s="1"/>
  <c r="AE17" i="4"/>
  <c r="AF17" i="4" s="1"/>
  <c r="AE11" i="4"/>
  <c r="AF11" i="4" s="1"/>
  <c r="AE12" i="4"/>
  <c r="AF12" i="4" s="1"/>
  <c r="AE7" i="4"/>
  <c r="AF7" i="4" s="1"/>
  <c r="AE5" i="4"/>
  <c r="AF5" i="4" s="1"/>
  <c r="H4" i="2"/>
  <c r="J4" i="2"/>
  <c r="K4" i="2"/>
  <c r="L4" i="2"/>
  <c r="M4" i="2"/>
  <c r="N4" i="2"/>
  <c r="I4" i="2"/>
  <c r="H4" i="1"/>
  <c r="J4" i="1"/>
  <c r="K4" i="1"/>
  <c r="L4" i="1"/>
  <c r="M4" i="1"/>
  <c r="N4" i="1"/>
  <c r="I4" i="1"/>
  <c r="P4" i="4"/>
  <c r="U4" i="4"/>
  <c r="V4" i="4"/>
  <c r="W4" i="4"/>
  <c r="X4" i="4"/>
  <c r="Y4" i="4"/>
  <c r="Z4" i="4"/>
  <c r="AA4" i="4"/>
  <c r="AB4" i="4"/>
  <c r="AC4" i="4"/>
  <c r="AD4" i="4"/>
  <c r="S4" i="4"/>
  <c r="T4" i="4"/>
  <c r="R4" i="4"/>
  <c r="Q4" i="4"/>
  <c r="O4" i="1" l="1"/>
  <c r="P4" i="1" s="1"/>
  <c r="AE4" i="4"/>
  <c r="AF4" i="4" s="1"/>
  <c r="O4" i="2"/>
  <c r="P4" i="2" l="1"/>
  <c r="W18" i="3"/>
  <c r="W25" i="3"/>
  <c r="W10" i="3"/>
  <c r="W23" i="3"/>
  <c r="W9" i="3"/>
  <c r="W17" i="3"/>
  <c r="W24" i="3"/>
  <c r="W12" i="3"/>
  <c r="W15" i="3"/>
  <c r="W26" i="3"/>
  <c r="W5" i="3"/>
  <c r="W4" i="3"/>
  <c r="W13" i="3"/>
  <c r="W6" i="3"/>
  <c r="W19" i="3"/>
  <c r="W21" i="3"/>
  <c r="W22" i="3"/>
  <c r="W14" i="3"/>
  <c r="W20" i="3"/>
  <c r="W11" i="3"/>
  <c r="W8" i="3"/>
  <c r="W7" i="3"/>
  <c r="AC11" i="3"/>
  <c r="AC19" i="3"/>
  <c r="AC21" i="3"/>
  <c r="AC10" i="3"/>
  <c r="AC24" i="3"/>
  <c r="AC17" i="3"/>
  <c r="AC16" i="3"/>
  <c r="AC6" i="3"/>
  <c r="AC23" i="3"/>
  <c r="AC5" i="3"/>
  <c r="AC20" i="3"/>
  <c r="AC8" i="3"/>
  <c r="AC22" i="3"/>
  <c r="AC9" i="3"/>
  <c r="AC26" i="3"/>
  <c r="AC12" i="3"/>
  <c r="AC15" i="3"/>
  <c r="AC13" i="3"/>
  <c r="AC4" i="3"/>
  <c r="AC18" i="3"/>
  <c r="AC25" i="3"/>
  <c r="AC7" i="3"/>
  <c r="AC14" i="3"/>
  <c r="U21" i="3"/>
  <c r="U19" i="3"/>
  <c r="U20" i="3"/>
  <c r="U22" i="3"/>
  <c r="U6" i="3"/>
  <c r="U4" i="3"/>
  <c r="U15" i="3"/>
  <c r="U11" i="3"/>
  <c r="U8" i="3"/>
  <c r="U25" i="3"/>
  <c r="U26" i="3"/>
  <c r="U18" i="3"/>
  <c r="U16" i="3"/>
  <c r="U13" i="3"/>
  <c r="U9" i="3"/>
  <c r="U17" i="3"/>
  <c r="U24" i="3"/>
  <c r="U23" i="3"/>
  <c r="U14" i="3"/>
  <c r="U10" i="3"/>
  <c r="U12" i="3"/>
  <c r="U7" i="3"/>
  <c r="U5" i="3"/>
  <c r="AA15" i="3"/>
  <c r="AA14" i="3"/>
  <c r="AA21" i="3"/>
  <c r="AA20" i="3"/>
  <c r="AA13" i="3"/>
  <c r="AA11" i="3"/>
  <c r="AA24" i="3"/>
  <c r="AA6" i="3"/>
  <c r="AA10" i="3"/>
  <c r="AA23" i="3"/>
  <c r="AA25" i="3"/>
  <c r="AA26" i="3"/>
  <c r="AA12" i="3"/>
  <c r="AA5" i="3"/>
  <c r="AA9" i="3"/>
  <c r="AA4" i="3"/>
  <c r="AA19" i="3"/>
  <c r="AA17" i="3"/>
  <c r="AA8" i="3"/>
  <c r="AA18" i="3"/>
  <c r="AA22" i="3"/>
  <c r="AA7" i="3"/>
  <c r="AA16" i="3"/>
  <c r="S5" i="3"/>
  <c r="S23" i="3"/>
  <c r="S21" i="3"/>
  <c r="S14" i="3"/>
  <c r="S6" i="3"/>
  <c r="S16" i="3"/>
  <c r="S13" i="3"/>
  <c r="S9" i="3"/>
  <c r="S17" i="3"/>
  <c r="S4" i="3"/>
  <c r="S20" i="3"/>
  <c r="S26" i="3"/>
  <c r="S12" i="3"/>
  <c r="S18" i="3"/>
  <c r="S11" i="3"/>
  <c r="S10" i="3"/>
  <c r="S15" i="3"/>
  <c r="S19" i="3"/>
  <c r="S24" i="3"/>
  <c r="S25" i="3"/>
  <c r="S8" i="3"/>
  <c r="S7" i="3"/>
  <c r="S22" i="3"/>
  <c r="Z12" i="3"/>
  <c r="Z23" i="3"/>
  <c r="Z8" i="3"/>
  <c r="Z16" i="3"/>
  <c r="Z11" i="3"/>
  <c r="Z24" i="3"/>
  <c r="Z18" i="3"/>
  <c r="Z5" i="3"/>
  <c r="Z21" i="3"/>
  <c r="Z25" i="3"/>
  <c r="Z14" i="3"/>
  <c r="Z19" i="3"/>
  <c r="Z20" i="3"/>
  <c r="Z13" i="3"/>
  <c r="Z22" i="3"/>
  <c r="Z6" i="3"/>
  <c r="Z26" i="3"/>
  <c r="Z4" i="3"/>
  <c r="Z17" i="3"/>
  <c r="Z9" i="3"/>
  <c r="Z10" i="3"/>
  <c r="Z7" i="3"/>
  <c r="Z15" i="3"/>
  <c r="R8" i="3"/>
  <c r="R12" i="3"/>
  <c r="R24" i="3"/>
  <c r="R26" i="3"/>
  <c r="R14" i="3"/>
  <c r="R15" i="3"/>
  <c r="R21" i="3"/>
  <c r="R6" i="3"/>
  <c r="R4" i="3"/>
  <c r="R11" i="3"/>
  <c r="R22" i="3"/>
  <c r="R17" i="3"/>
  <c r="R16" i="3"/>
  <c r="R18" i="3"/>
  <c r="R23" i="3"/>
  <c r="R5" i="3"/>
  <c r="R10" i="3"/>
  <c r="R13" i="3"/>
  <c r="R20" i="3"/>
  <c r="R9" i="3"/>
  <c r="R19" i="3"/>
  <c r="R7" i="3"/>
  <c r="R25" i="3"/>
  <c r="X24" i="3"/>
  <c r="X12" i="3"/>
  <c r="X13" i="3"/>
  <c r="X6" i="3"/>
  <c r="X25" i="3"/>
  <c r="X20" i="3"/>
  <c r="X18" i="3"/>
  <c r="X10" i="3"/>
  <c r="X4" i="3"/>
  <c r="X11" i="3"/>
  <c r="X22" i="3"/>
  <c r="X17" i="3"/>
  <c r="X26" i="3"/>
  <c r="X21" i="3"/>
  <c r="X14" i="3"/>
  <c r="X5" i="3"/>
  <c r="X23" i="3"/>
  <c r="X8" i="3"/>
  <c r="X15" i="3"/>
  <c r="X9" i="3"/>
  <c r="X7" i="3"/>
  <c r="X19" i="3"/>
  <c r="Y22" i="3"/>
  <c r="Y18" i="3"/>
  <c r="Y26" i="3"/>
  <c r="Y24" i="3"/>
  <c r="Y5" i="3"/>
  <c r="Y16" i="3"/>
  <c r="Y20" i="3"/>
  <c r="Y15" i="3"/>
  <c r="Y14" i="3"/>
  <c r="Y4" i="3"/>
  <c r="Y11" i="3"/>
  <c r="Y8" i="3"/>
  <c r="Y9" i="3"/>
  <c r="Y17" i="3"/>
  <c r="Y10" i="3"/>
  <c r="Y21" i="3"/>
  <c r="Y19" i="3"/>
  <c r="Y25" i="3"/>
  <c r="Y6" i="3"/>
  <c r="Y23" i="3"/>
  <c r="Y12" i="3"/>
  <c r="Y7" i="3"/>
  <c r="Y13" i="3"/>
  <c r="T4" i="3"/>
  <c r="T22" i="3"/>
  <c r="T17" i="3"/>
  <c r="T19" i="3"/>
  <c r="T25" i="3"/>
  <c r="T18" i="3"/>
  <c r="T24" i="3"/>
  <c r="T5" i="3"/>
  <c r="T14" i="3"/>
  <c r="T26" i="3"/>
  <c r="T12" i="3"/>
  <c r="T20" i="3"/>
  <c r="T9" i="3"/>
  <c r="T6" i="3"/>
  <c r="T15" i="3"/>
  <c r="T10" i="3"/>
  <c r="T11" i="3"/>
  <c r="T13" i="3"/>
  <c r="T8" i="3"/>
  <c r="T21" i="3"/>
  <c r="T23" i="3"/>
  <c r="T7" i="3"/>
  <c r="T16" i="3"/>
  <c r="V17" i="3"/>
  <c r="V22" i="3"/>
  <c r="V10" i="3"/>
  <c r="V8" i="3"/>
  <c r="V6" i="3"/>
  <c r="V20" i="3"/>
  <c r="V14" i="3"/>
  <c r="V26" i="3"/>
  <c r="V13" i="3"/>
  <c r="V25" i="3"/>
  <c r="V24" i="3"/>
  <c r="V4" i="3"/>
  <c r="V9" i="3"/>
  <c r="V5" i="3"/>
  <c r="V11" i="3"/>
  <c r="V12" i="3"/>
  <c r="V21" i="3"/>
  <c r="V18" i="3"/>
  <c r="V15" i="3"/>
  <c r="V19" i="3"/>
  <c r="V7" i="3"/>
  <c r="V23" i="3"/>
  <c r="AB8" i="3"/>
  <c r="AB13" i="3"/>
  <c r="AB24" i="3"/>
  <c r="AB5" i="3"/>
  <c r="AB17" i="3"/>
  <c r="AB23" i="3"/>
  <c r="AB14" i="3"/>
  <c r="AB15" i="3"/>
  <c r="AB9" i="3"/>
  <c r="AB19" i="3"/>
  <c r="AB11" i="3"/>
  <c r="AB22" i="3"/>
  <c r="AB6" i="3"/>
  <c r="AB26" i="3"/>
  <c r="AB21" i="3"/>
  <c r="AB20" i="3"/>
  <c r="AB25" i="3"/>
  <c r="AB16" i="3"/>
  <c r="AB10" i="3"/>
  <c r="AB18" i="3"/>
  <c r="AB4" i="3"/>
  <c r="AB7" i="3"/>
  <c r="AB12" i="3"/>
  <c r="AD19" i="3"/>
  <c r="AD14" i="3"/>
  <c r="AD20" i="3"/>
  <c r="AD11" i="3"/>
  <c r="AD23" i="3"/>
  <c r="AD15" i="3"/>
  <c r="AD21" i="3"/>
  <c r="AD12" i="3"/>
  <c r="AD26" i="3"/>
  <c r="AD22" i="3"/>
  <c r="AD25" i="3"/>
  <c r="AD16" i="3"/>
  <c r="AD17" i="3"/>
  <c r="AD5" i="3"/>
  <c r="AD24" i="3"/>
  <c r="AD13" i="3"/>
  <c r="AD8" i="3"/>
  <c r="AD18" i="3"/>
  <c r="AD6" i="3"/>
  <c r="AD4" i="3"/>
  <c r="AD9" i="3"/>
  <c r="AD7" i="3"/>
  <c r="AD10" i="3"/>
  <c r="Q20" i="3"/>
  <c r="Q12" i="3"/>
  <c r="Q11" i="3"/>
  <c r="Q25" i="3"/>
  <c r="Q13" i="3"/>
  <c r="Q16" i="3"/>
  <c r="Q18" i="3"/>
  <c r="Q8" i="3"/>
  <c r="Q10" i="3"/>
  <c r="Q23" i="3"/>
  <c r="Q24" i="3"/>
  <c r="Q14" i="3"/>
  <c r="Q15" i="3"/>
  <c r="Q17" i="3"/>
  <c r="Q5" i="3"/>
  <c r="Q21" i="3"/>
  <c r="Q4" i="3"/>
  <c r="Q6" i="3"/>
  <c r="Q19" i="3"/>
  <c r="Q26" i="3"/>
  <c r="Q9" i="3"/>
  <c r="Q7" i="3"/>
  <c r="Q22" i="3"/>
  <c r="AE19" i="3" l="1"/>
  <c r="AF19" i="3" s="1"/>
  <c r="AE8" i="3"/>
  <c r="AF8" i="3" s="1"/>
  <c r="AE13" i="3"/>
  <c r="AF13" i="3" s="1"/>
  <c r="AE20" i="3"/>
  <c r="AF20" i="3" s="1"/>
  <c r="AE18" i="3"/>
  <c r="AF18" i="3" s="1"/>
  <c r="AE7" i="3"/>
  <c r="AF7" i="3" s="1"/>
  <c r="AE23" i="3"/>
  <c r="AF23" i="3" s="1"/>
  <c r="AE5" i="3"/>
  <c r="AF5" i="3" s="1"/>
  <c r="AE12" i="3"/>
  <c r="AF12" i="3" s="1"/>
  <c r="AE16" i="3"/>
  <c r="AF16" i="3" s="1"/>
  <c r="AE22" i="3"/>
  <c r="AF22" i="3" s="1"/>
  <c r="AE11" i="3"/>
  <c r="AF11" i="3" s="1"/>
  <c r="AE26" i="3"/>
  <c r="AF26" i="3" s="1"/>
  <c r="AE10" i="3"/>
  <c r="AF10" i="3" s="1"/>
  <c r="AE25" i="3"/>
  <c r="AF25" i="3" s="1"/>
  <c r="AE9" i="3"/>
  <c r="AF9" i="3" s="1"/>
  <c r="AE4" i="3"/>
  <c r="AF4" i="3" s="1"/>
  <c r="AE21" i="3"/>
  <c r="AF21" i="3" s="1"/>
  <c r="AE14" i="3"/>
  <c r="AF14" i="3" s="1"/>
  <c r="AE24" i="3"/>
  <c r="AF24" i="3" s="1"/>
  <c r="AE17" i="3"/>
  <c r="AF17" i="3" s="1"/>
  <c r="AE6" i="3"/>
  <c r="AF6" i="3" s="1"/>
  <c r="AE15" i="3"/>
  <c r="AF15" i="3" s="1"/>
</calcChain>
</file>

<file path=xl/sharedStrings.xml><?xml version="1.0" encoding="utf-8"?>
<sst xmlns="http://schemas.openxmlformats.org/spreadsheetml/2006/main" count="367" uniqueCount="131">
  <si>
    <t>ВНС</t>
  </si>
  <si>
    <t>ГНС</t>
  </si>
  <si>
    <t>СНС</t>
  </si>
  <si>
    <t>НС</t>
  </si>
  <si>
    <t>МНС</t>
  </si>
  <si>
    <t>Сумма НР</t>
  </si>
  <si>
    <t>Нормативы</t>
  </si>
  <si>
    <t>Факт за 2020</t>
  </si>
  <si>
    <t>План на 2021</t>
  </si>
  <si>
    <t>Профессор</t>
  </si>
  <si>
    <t>Доцент</t>
  </si>
  <si>
    <t>Ст. преподаватель</t>
  </si>
  <si>
    <t>Преподаватель</t>
  </si>
  <si>
    <t>Ассистент</t>
  </si>
  <si>
    <t>Сумма ППС</t>
  </si>
  <si>
    <t>Количество ставок</t>
  </si>
  <si>
    <t>Показатель</t>
  </si>
  <si>
    <t>Декан/Директор (д-р наук)</t>
  </si>
  <si>
    <t>Зав. каф. (д-р наук)</t>
  </si>
  <si>
    <t>Декан/Директор (канд. наук)</t>
  </si>
  <si>
    <t>Зав. каф. (канд. наук)</t>
  </si>
  <si>
    <t>Директор (если не г.н.с)</t>
  </si>
  <si>
    <t>МИ</t>
  </si>
  <si>
    <t>На 1 НПР (по планам на 2021 год)</t>
  </si>
  <si>
    <t>Сумма НПР</t>
  </si>
  <si>
    <t>АДФ</t>
  </si>
  <si>
    <t>ГРФ</t>
  </si>
  <si>
    <t>ГИ</t>
  </si>
  <si>
    <t>ИЕН</t>
  </si>
  <si>
    <t>ИЗФИР</t>
  </si>
  <si>
    <t>ИМИ</t>
  </si>
  <si>
    <t>ИП</t>
  </si>
  <si>
    <t>ИТИ</t>
  </si>
  <si>
    <t>ИФ</t>
  </si>
  <si>
    <t>ИФКиС</t>
  </si>
  <si>
    <t>ИЯКН</t>
  </si>
  <si>
    <t>ПИ</t>
  </si>
  <si>
    <t>ФЛФ</t>
  </si>
  <si>
    <t>ФТИ</t>
  </si>
  <si>
    <t>ФЭИ</t>
  </si>
  <si>
    <t>ЮФ</t>
  </si>
  <si>
    <t>Каф. североведения</t>
  </si>
  <si>
    <t>Каф. философии</t>
  </si>
  <si>
    <t>Каф. ЮНЕСКО</t>
  </si>
  <si>
    <t>МПТИ</t>
  </si>
  <si>
    <t>НТИ</t>
  </si>
  <si>
    <t>ЧФ</t>
  </si>
  <si>
    <t>НИИПЭС</t>
  </si>
  <si>
    <t>План на 2020 г.</t>
  </si>
  <si>
    <t>1 НПР на 2021 г.</t>
  </si>
  <si>
    <t>План на 2020</t>
  </si>
  <si>
    <t>На 1 НПР на 2021 г.</t>
  </si>
  <si>
    <t>План на 2020 год</t>
  </si>
  <si>
    <t>НИИК</t>
  </si>
  <si>
    <t>НИИМ</t>
  </si>
  <si>
    <t>НИИО</t>
  </si>
  <si>
    <t>НИИРЭС</t>
  </si>
  <si>
    <t>МОН РФ</t>
  </si>
  <si>
    <t>Эфендиев Ялчин Рафик, Степанов Сергей Павлович</t>
  </si>
  <si>
    <t>РФФИ</t>
  </si>
  <si>
    <t>Васильева Мария Васильевна, ИМИ, научно-исследовательская кафедра "Вычислительные технологии"</t>
  </si>
  <si>
    <t>Алексеев Валентин Николаевич (аспирант)</t>
  </si>
  <si>
    <t>Гаврильева Уйгулаана Семеновна (аспирант)</t>
  </si>
  <si>
    <t>Тырылгин Алексей Афанасьевич (аспирант)</t>
  </si>
  <si>
    <t>Вабищевич Петр Николаевич</t>
  </si>
  <si>
    <t>Никифоров Дьулустан Васильевич</t>
  </si>
  <si>
    <t>РНФ</t>
  </si>
  <si>
    <t>Степанов Сергей Павлович</t>
  </si>
  <si>
    <t>Григорьев Василий Васильевич (аспирант)</t>
  </si>
  <si>
    <t>Иванов Иннокентий Петрович (аспирант)</t>
  </si>
  <si>
    <t>Васильев Александр Олегович</t>
  </si>
  <si>
    <t>Лазарев Нюргун Петрович</t>
  </si>
  <si>
    <t>Васильев Василий Иванович</t>
  </si>
  <si>
    <t>Попов Сергей Вячеславович</t>
  </si>
  <si>
    <t>Оргвзносы (БВП)</t>
  </si>
  <si>
    <t>Григорьев Александр Виссарионович</t>
  </si>
  <si>
    <t>МА</t>
  </si>
  <si>
    <t>ДУ</t>
  </si>
  <si>
    <t>ВТ/МНЛ</t>
  </si>
  <si>
    <t>НИП СВФУ</t>
  </si>
  <si>
    <t>Руководитель</t>
  </si>
  <si>
    <t>Источник</t>
  </si>
  <si>
    <t>Сумма</t>
  </si>
  <si>
    <t>Сумма ИМИ</t>
  </si>
  <si>
    <t>Кафедра</t>
  </si>
  <si>
    <t>Дир</t>
  </si>
  <si>
    <t>НИП</t>
  </si>
  <si>
    <t>1. Поданные заявки на НИР</t>
  </si>
  <si>
    <t>научно-исследовательская кафедра "Вычислительные технологии"</t>
  </si>
  <si>
    <t>?  Российский фонд фундаментальных исследований Заявка выиграла</t>
  </si>
  <si>
    <t>Новые математические модели для многомасштабного процесса просачивания с применением подходов машинного обучения</t>
  </si>
  <si>
    <t xml:space="preserve">?  Российский фонд фундаментальных исследований </t>
  </si>
  <si>
    <t>Многомасштабное моделирование и прогнозирование распространения коронавирусной инфекции COVID-19</t>
  </si>
  <si>
    <t>Пространственное моделирование факторов распространения COVID-19 в северной городской среде</t>
  </si>
  <si>
    <t>?  Российский научный фонд Российский научный фонд</t>
  </si>
  <si>
    <t>Численное усреднение с методами машинного обучения для прикладных задач Арктики</t>
  </si>
  <si>
    <t xml:space="preserve">Министерство науки и высшего образования РФ: Мегагрант </t>
  </si>
  <si>
    <t>Многомасштабные модели пониженного порядка</t>
  </si>
  <si>
    <t>Методы понижения порядка вычислительной модели по пространству-времени для неоднородных нестационарных задач моделирования</t>
  </si>
  <si>
    <t>Министерство науки и высшего образования РФ ЗАЯВКА на участие в конкурсном отборе на предоставление гранта в форме субсидии на проведение крупных научных проектов по приоритетным направлениям научно-технологического развития в целях реализации подпрограммы «Фундаментальные научные исследования для долгосрочного развития и обеспечения конкурентоспособности общества и государства» государственной программы Российской Федерации «Научно-технологическое развитие Российской Федерации»</t>
  </si>
  <si>
    <t>Интегрированные компьютерные технологии вычислительной математики и механики (ИНКОМТЕХ)</t>
  </si>
  <si>
    <t>?  Российский научный фонд Целью проекта является разработка надежных и эффективных подходов для захоронения углекислого газа в выработанных резервуарах. Из-за высокой степени неоднородности и мультифизичности заявка требует сочетания методов расщепления и многомасштабных методов. Наша цель состоит в том, чтобы добиться возможности применения больших временных шагов при моделировании нелинейных процессов и возможности эффективно использовать многомасштабные методы, что является одной из основных задач современных многомасштабных симуляторов. Наша команда состоит из китайских экспертов по нефте-газовой инженерии и российских специалистов по вычислительным методам. Наша общая задача - разработать практичный и надежный симулятор, включающий современные технологии для разрешения тонких масштабов и точного прогнозирования. Наши алгоритмы будут протестированы на полевых данных и обеспечат более точные возможности прогнозирования.</t>
  </si>
  <si>
    <t>Вычислительные мультифизичные технологии захоронения CO2 и повышения нефтеотдачи в трудно-извлекаемых коллекторах</t>
  </si>
  <si>
    <t xml:space="preserve">?  Российский научный фонд </t>
  </si>
  <si>
    <t>Инновационные технологии вычислительного моделирования и их приложения к актуальным проблемам криолитозоны</t>
  </si>
  <si>
    <t>Разработка алгоритмов и программного обеспечения вычислительной идентификации включений и пустот упругих тел с учетом пространственной многомасштабности.</t>
  </si>
  <si>
    <t>?  Российский фонд фундаментальных исследований Проект выполняется, продлен на 2021 год.</t>
  </si>
  <si>
    <t>Многомасштабное математическое моделирование задач ненасыщенной фильтрации в трещиноватых и неоднородных средах</t>
  </si>
  <si>
    <t>Новые Численные Алгоритмы и Методы для Задач Пороупругости на основе закона Дарси-Форхгеймера</t>
  </si>
  <si>
    <t xml:space="preserve">Президент РФ и Правительство РФ </t>
  </si>
  <si>
    <t>Разработка высокопроизводительного многомасштабного алгоритма численного расчета упруго-пластических деформаций композитных материалов с металлическим армированием</t>
  </si>
  <si>
    <t>Разработка иерархических математических моделей и эффективных вычислительных алгоритмов для решения комплексных научно-технических проблем криолитозоны</t>
  </si>
  <si>
    <t xml:space="preserve">Министерство науки и высшего образования РФ </t>
  </si>
  <si>
    <t>Создание регионального научно-образовательного математического центра «Дальневосточный центр математических исследований»</t>
  </si>
  <si>
    <t>?  Другой фонд (указать) Мегагрант</t>
  </si>
  <si>
    <t>Женщины Арктики: исторический опыт, современное состояние и социально-правовые вызовы</t>
  </si>
  <si>
    <t>Численное решение прямых и обратных задач для уравнений с дробной степенью эллиптического оператора</t>
  </si>
  <si>
    <t>Антонов Михаил Юрьевич</t>
  </si>
  <si>
    <t>Васильева Мария Васильевна</t>
  </si>
  <si>
    <t>Сивцев Петр Васильевич</t>
  </si>
  <si>
    <t>Григорьев Александр Виссарионович, Спиридонов Денис Алексеевич, Степанов Сергей Павлович</t>
  </si>
  <si>
    <t>Григорьев Александр Виссарионович, Степанов Сергей Павлович</t>
  </si>
  <si>
    <t>Антонов Михаил Юрьевич,Афанасьева Надежда Михайловна,Васильев Василий Иванович,Васильева Мария Васильевна,Григорьев Александр Виссарионович,Сивцев Петр Васильевич,Спиридонов Денис Алексеевич,Степанов Сергей Павлович</t>
  </si>
  <si>
    <t>Васильев Василий Иванович,Степанов Сергей Павлович</t>
  </si>
  <si>
    <t>Григорьев Александр Виссарионович, Сивцев Петр Васильевич</t>
  </si>
  <si>
    <t>Кафедра ИМИ</t>
  </si>
  <si>
    <t>ВТ</t>
  </si>
  <si>
    <t>МТС</t>
  </si>
  <si>
    <t>ВМ</t>
  </si>
  <si>
    <t>МЭПИ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</si>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</sst>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0_ ;\-#,##0.00\ "/>
    <numFmt numFmtId="166" formatCode="_-* #,##0.0_-;\-* #,##0.0_-;_-* &quot;-&quot;??_-;_-@_-"/>
    <numFmt numFmtId="167" formatCode="_-* #,##0_-;\-* #,##0_-;_-* &quot;-&quot;??_-;_-@_-"/>
    <numFmt numFmtId="168" formatCode="_-* #,##0\ _₽_-;\-* #,##0\ _₽_-;_-* &quot;-&quot;??\ _₽_-;_-@_-"/>
    <numFmt numFmtId="169" formatCode="0.0"/>
    <numFmt numFmtId="170" formatCode="_-* #,##0.000_-;\-* #,##0.000_-;_-* &quot;-&quot;??_-;_-@_-"/>
  </numFmts>
  <fonts count="20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</font>
    <font>
      <sz val="12"/>
      <color theme="1"/>
      <name val="&quot;Times New Roman&quot;"/>
    </font>
    <font>
      <b/>
      <sz val="14"/>
      <color theme="1"/>
      <name val="Calibri"/>
      <family val="2"/>
      <charset val="204"/>
      <scheme val="minor"/>
    </font>
    <font>
      <sz val="18"/>
      <name val="Arial"/>
    </font>
    <font>
      <b/>
      <sz val="18"/>
      <color rgb="FF000000"/>
      <name val="Calibri"/>
    </font>
    <font>
      <b/>
      <sz val="18"/>
      <color rgb="FF000000"/>
      <name val="Gill Sans MT"/>
    </font>
    <font>
      <sz val="18"/>
      <color rgb="FF000000"/>
      <name val="Gill Sans MT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8EEF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5" fillId="3" borderId="1" xfId="1" applyFont="1" applyFill="1" applyBorder="1" applyAlignment="1">
      <alignment horizontal="center"/>
    </xf>
    <xf numFmtId="0" fontId="5" fillId="3" borderId="1" xfId="0" applyFont="1" applyFill="1" applyBorder="1"/>
    <xf numFmtId="0" fontId="6" fillId="6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0" fillId="0" borderId="3" xfId="0" applyBorder="1"/>
    <xf numFmtId="2" fontId="0" fillId="0" borderId="0" xfId="0" applyNumberFormat="1"/>
    <xf numFmtId="0" fontId="4" fillId="6" borderId="4" xfId="0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/>
    </xf>
    <xf numFmtId="167" fontId="5" fillId="3" borderId="1" xfId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5" borderId="1" xfId="0" applyFont="1" applyFill="1" applyBorder="1"/>
    <xf numFmtId="0" fontId="9" fillId="6" borderId="1" xfId="0" applyFont="1" applyFill="1" applyBorder="1"/>
    <xf numFmtId="164" fontId="9" fillId="4" borderId="1" xfId="0" applyNumberFormat="1" applyFont="1" applyFill="1" applyBorder="1"/>
    <xf numFmtId="43" fontId="9" fillId="0" borderId="1" xfId="0" applyNumberFormat="1" applyFont="1" applyBorder="1"/>
    <xf numFmtId="43" fontId="9" fillId="5" borderId="1" xfId="0" applyNumberFormat="1" applyFont="1" applyFill="1" applyBorder="1"/>
    <xf numFmtId="0" fontId="9" fillId="3" borderId="1" xfId="0" applyFont="1" applyFill="1" applyBorder="1"/>
    <xf numFmtId="0" fontId="10" fillId="6" borderId="1" xfId="0" applyFont="1" applyFill="1" applyBorder="1"/>
    <xf numFmtId="3" fontId="11" fillId="6" borderId="1" xfId="0" applyNumberFormat="1" applyFont="1" applyFill="1" applyBorder="1" applyAlignment="1">
      <alignment horizontal="center" vertical="center" wrapText="1" readingOrder="1"/>
    </xf>
    <xf numFmtId="3" fontId="10" fillId="6" borderId="1" xfId="0" applyNumberFormat="1" applyFont="1" applyFill="1" applyBorder="1" applyAlignment="1">
      <alignment horizontal="center" wrapText="1" readingOrder="1"/>
    </xf>
    <xf numFmtId="43" fontId="10" fillId="6" borderId="1" xfId="0" applyNumberFormat="1" applyFont="1" applyFill="1" applyBorder="1"/>
    <xf numFmtId="0" fontId="12" fillId="0" borderId="1" xfId="0" applyFont="1" applyBorder="1" applyAlignment="1">
      <alignment horizontal="center"/>
    </xf>
    <xf numFmtId="0" fontId="5" fillId="5" borderId="1" xfId="0" applyFont="1" applyFill="1" applyBorder="1"/>
    <xf numFmtId="164" fontId="5" fillId="4" borderId="1" xfId="0" applyNumberFormat="1" applyFont="1" applyFill="1" applyBorder="1"/>
    <xf numFmtId="43" fontId="5" fillId="0" borderId="1" xfId="0" applyNumberFormat="1" applyFont="1" applyBorder="1"/>
    <xf numFmtId="43" fontId="5" fillId="5" borderId="1" xfId="0" applyNumberFormat="1" applyFont="1" applyFill="1" applyBorder="1"/>
    <xf numFmtId="165" fontId="5" fillId="5" borderId="1" xfId="0" applyNumberFormat="1" applyFont="1" applyFill="1" applyBorder="1"/>
    <xf numFmtId="168" fontId="5" fillId="0" borderId="1" xfId="0" applyNumberFormat="1" applyFont="1" applyBorder="1"/>
    <xf numFmtId="0" fontId="5" fillId="6" borderId="1" xfId="0" applyFont="1" applyFill="1" applyBorder="1"/>
    <xf numFmtId="166" fontId="5" fillId="4" borderId="1" xfId="0" applyNumberFormat="1" applyFont="1" applyFill="1" applyBorder="1"/>
    <xf numFmtId="166" fontId="5" fillId="7" borderId="1" xfId="1" applyNumberFormat="1" applyFont="1" applyFill="1" applyBorder="1" applyAlignment="1">
      <alignment horizontal="center"/>
    </xf>
    <xf numFmtId="166" fontId="5" fillId="5" borderId="1" xfId="0" applyNumberFormat="1" applyFont="1" applyFill="1" applyBorder="1"/>
    <xf numFmtId="166" fontId="5" fillId="6" borderId="1" xfId="0" applyNumberFormat="1" applyFont="1" applyFill="1" applyBorder="1"/>
    <xf numFmtId="166" fontId="5" fillId="3" borderId="1" xfId="0" applyNumberFormat="1" applyFont="1" applyFill="1" applyBorder="1"/>
    <xf numFmtId="169" fontId="7" fillId="3" borderId="1" xfId="0" applyNumberFormat="1" applyFont="1" applyFill="1" applyBorder="1" applyAlignment="1">
      <alignment horizontal="center" vertical="center" wrapText="1"/>
    </xf>
    <xf numFmtId="169" fontId="7" fillId="4" borderId="1" xfId="0" applyNumberFormat="1" applyFont="1" applyFill="1" applyBorder="1" applyAlignment="1">
      <alignment horizontal="center" vertical="center" wrapText="1"/>
    </xf>
    <xf numFmtId="169" fontId="12" fillId="0" borderId="1" xfId="0" applyNumberFormat="1" applyFont="1" applyBorder="1" applyAlignment="1">
      <alignment horizontal="center"/>
    </xf>
    <xf numFmtId="169" fontId="5" fillId="5" borderId="1" xfId="0" applyNumberFormat="1" applyFont="1" applyFill="1" applyBorder="1"/>
    <xf numFmtId="169" fontId="10" fillId="3" borderId="1" xfId="0" applyNumberFormat="1" applyFont="1" applyFill="1" applyBorder="1"/>
    <xf numFmtId="169" fontId="10" fillId="3" borderId="1" xfId="0" applyNumberFormat="1" applyFont="1" applyFill="1" applyBorder="1" applyAlignment="1">
      <alignment horizontal="left"/>
    </xf>
    <xf numFmtId="169" fontId="5" fillId="4" borderId="1" xfId="0" applyNumberFormat="1" applyFont="1" applyFill="1" applyBorder="1"/>
    <xf numFmtId="169" fontId="5" fillId="0" borderId="1" xfId="0" applyNumberFormat="1" applyFont="1" applyBorder="1"/>
    <xf numFmtId="169" fontId="11" fillId="3" borderId="1" xfId="0" applyNumberFormat="1" applyFont="1" applyFill="1" applyBorder="1" applyAlignment="1">
      <alignment horizontal="center" vertical="center" wrapText="1" readingOrder="1"/>
    </xf>
    <xf numFmtId="169" fontId="10" fillId="3" borderId="1" xfId="0" applyNumberFormat="1" applyFont="1" applyFill="1" applyBorder="1" applyAlignment="1">
      <alignment horizontal="center" wrapText="1" readingOrder="1"/>
    </xf>
    <xf numFmtId="1" fontId="10" fillId="6" borderId="1" xfId="0" applyNumberFormat="1" applyFont="1" applyFill="1" applyBorder="1" applyAlignment="1">
      <alignment horizontal="center" vertical="center" wrapText="1" readingOrder="1"/>
    </xf>
    <xf numFmtId="1" fontId="10" fillId="6" borderId="1" xfId="0" applyNumberFormat="1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 vertical="center" wrapText="1" readingOrder="1"/>
    </xf>
    <xf numFmtId="1" fontId="13" fillId="6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/>
    </xf>
    <xf numFmtId="170" fontId="5" fillId="3" borderId="1" xfId="1" applyNumberFormat="1" applyFont="1" applyFill="1" applyBorder="1" applyAlignment="1">
      <alignment horizontal="center"/>
    </xf>
    <xf numFmtId="0" fontId="0" fillId="0" borderId="1" xfId="0" applyNumberFormat="1" applyBorder="1"/>
    <xf numFmtId="0" fontId="0" fillId="0" borderId="1" xfId="0" applyBorder="1" applyAlignment="1">
      <alignment horizontal="left"/>
    </xf>
    <xf numFmtId="0" fontId="14" fillId="0" borderId="5" xfId="0" applyFont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top" wrapText="1"/>
    </xf>
    <xf numFmtId="0" fontId="14" fillId="8" borderId="5" xfId="0" applyFont="1" applyFill="1" applyBorder="1" applyAlignment="1">
      <alignment vertical="top" wrapText="1"/>
    </xf>
    <xf numFmtId="0" fontId="14" fillId="6" borderId="5" xfId="0" applyFont="1" applyFill="1" applyBorder="1" applyAlignment="1">
      <alignment vertical="top" wrapText="1"/>
    </xf>
    <xf numFmtId="0" fontId="15" fillId="0" borderId="0" xfId="3" applyFont="1" applyAlignment="1"/>
    <xf numFmtId="0" fontId="1" fillId="0" borderId="0" xfId="3" applyAlignment="1">
      <alignment wrapText="1"/>
    </xf>
    <xf numFmtId="0" fontId="1" fillId="0" borderId="0" xfId="3" applyAlignment="1">
      <alignment wrapText="1"/>
    </xf>
    <xf numFmtId="0" fontId="1" fillId="0" borderId="0" xfId="3" applyAlignment="1">
      <alignment wrapText="1"/>
    </xf>
    <xf numFmtId="0" fontId="17" fillId="9" borderId="7" xfId="0" applyFont="1" applyFill="1" applyBorder="1" applyAlignment="1">
      <alignment horizontal="left" wrapText="1" readingOrder="1"/>
    </xf>
    <xf numFmtId="0" fontId="18" fillId="9" borderId="7" xfId="0" applyFont="1" applyFill="1" applyBorder="1" applyAlignment="1">
      <alignment horizontal="right" wrapText="1" readingOrder="1"/>
    </xf>
    <xf numFmtId="0" fontId="19" fillId="9" borderId="7" xfId="0" applyFont="1" applyFill="1" applyBorder="1" applyAlignment="1">
      <alignment horizontal="left" wrapText="1" readingOrder="1"/>
    </xf>
    <xf numFmtId="0" fontId="19" fillId="9" borderId="7" xfId="0" applyFont="1" applyFill="1" applyBorder="1" applyAlignment="1">
      <alignment horizontal="right" wrapText="1" readingOrder="1"/>
    </xf>
    <xf numFmtId="0" fontId="16" fillId="9" borderId="7" xfId="0" applyFont="1" applyFill="1" applyBorder="1" applyAlignment="1">
      <alignment vertical="center" wrapText="1"/>
    </xf>
    <xf numFmtId="0" fontId="18" fillId="9" borderId="8" xfId="0" applyFont="1" applyFill="1" applyBorder="1" applyAlignment="1">
      <alignment horizontal="right" wrapText="1" readingOrder="1"/>
    </xf>
    <xf numFmtId="0" fontId="19" fillId="9" borderId="8" xfId="0" applyFont="1" applyFill="1" applyBorder="1" applyAlignment="1">
      <alignment horizontal="right" wrapText="1" readingOrder="1"/>
    </xf>
    <xf numFmtId="0" fontId="19" fillId="9" borderId="8" xfId="0" applyFont="1" applyFill="1" applyBorder="1" applyAlignment="1">
      <alignment horizontal="left" wrapText="1" readingOrder="1"/>
    </xf>
    <xf numFmtId="0" fontId="0" fillId="0" borderId="1" xfId="0" applyBorder="1" applyAlignment="1">
      <alignment horizontal="center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Лист2!$G$1</c:f>
              <c:strCache>
                <c:ptCount val="1"/>
                <c:pt idx="0">
                  <c:v>Сумма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Лист2!$F$2:$F$5</c:f>
              <c:strCache>
                <c:ptCount val="4"/>
                <c:pt idx="0">
                  <c:v>МА</c:v>
                </c:pt>
                <c:pt idx="1">
                  <c:v>ДУ</c:v>
                </c:pt>
                <c:pt idx="2">
                  <c:v>ВТ/МНЛ</c:v>
                </c:pt>
                <c:pt idx="3">
                  <c:v>Дир</c:v>
                </c:pt>
              </c:strCache>
            </c:strRef>
          </c:cat>
          <c:val>
            <c:numRef>
              <c:f>Лист2!$G$2:$G$5</c:f>
              <c:numCache>
                <c:formatCode>General</c:formatCode>
                <c:ptCount val="4"/>
                <c:pt idx="0">
                  <c:v>246000</c:v>
                </c:pt>
                <c:pt idx="1">
                  <c:v>818181.9</c:v>
                </c:pt>
                <c:pt idx="2">
                  <c:v>36371223.100000001</c:v>
                </c:pt>
                <c:pt idx="3">
                  <c:v>545454.5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BF-4C99-936F-CECE6703B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4</xdr:row>
      <xdr:rowOff>66675</xdr:rowOff>
    </xdr:from>
    <xdr:to>
      <xdr:col>21</xdr:col>
      <xdr:colOff>190500</xdr:colOff>
      <xdr:row>18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8" sqref="P18"/>
    </sheetView>
  </sheetViews>
  <sheetFormatPr defaultColWidth="11" defaultRowHeight="15.75"/>
  <cols>
    <col min="1" max="1" width="15.75" customWidth="1"/>
    <col min="3" max="7" width="6.25" customWidth="1"/>
    <col min="10" max="14" width="7.25" customWidth="1"/>
  </cols>
  <sheetData>
    <row r="1" spans="1:18">
      <c r="A1" s="3"/>
      <c r="B1" s="3"/>
      <c r="C1" s="83" t="s">
        <v>15</v>
      </c>
      <c r="D1" s="83"/>
      <c r="E1" s="83"/>
      <c r="F1" s="83"/>
      <c r="G1" s="83"/>
      <c r="H1" s="83"/>
      <c r="I1" s="3"/>
      <c r="J1" s="83" t="s">
        <v>16</v>
      </c>
      <c r="K1" s="83"/>
      <c r="L1" s="83"/>
      <c r="M1" s="83"/>
      <c r="N1" s="83"/>
      <c r="O1" s="83"/>
      <c r="P1" s="9"/>
      <c r="Q1" s="9"/>
      <c r="R1" s="3"/>
    </row>
    <row r="2" spans="1:18" ht="22.5">
      <c r="A2" s="3"/>
      <c r="B2" s="2" t="s">
        <v>21</v>
      </c>
      <c r="C2" s="2" t="s">
        <v>1</v>
      </c>
      <c r="D2" s="2" t="s">
        <v>0</v>
      </c>
      <c r="E2" s="2" t="s">
        <v>2</v>
      </c>
      <c r="F2" s="2" t="s">
        <v>3</v>
      </c>
      <c r="G2" s="2" t="s">
        <v>4</v>
      </c>
      <c r="H2" s="4" t="s">
        <v>5</v>
      </c>
      <c r="I2" s="2" t="s">
        <v>21</v>
      </c>
      <c r="J2" s="2" t="s">
        <v>1</v>
      </c>
      <c r="K2" s="2" t="s">
        <v>0</v>
      </c>
      <c r="L2" s="2" t="s">
        <v>2</v>
      </c>
      <c r="M2" s="2" t="s">
        <v>3</v>
      </c>
      <c r="N2" s="2" t="s">
        <v>4</v>
      </c>
      <c r="O2" s="5" t="s">
        <v>8</v>
      </c>
      <c r="P2" s="5" t="s">
        <v>51</v>
      </c>
      <c r="Q2" s="6" t="s">
        <v>52</v>
      </c>
      <c r="R2" s="18" t="s">
        <v>7</v>
      </c>
    </row>
    <row r="3" spans="1:18">
      <c r="A3" s="3" t="s">
        <v>6</v>
      </c>
      <c r="B3" s="21"/>
      <c r="C3" s="21"/>
      <c r="D3" s="21"/>
      <c r="E3" s="21"/>
      <c r="F3" s="21"/>
      <c r="G3" s="21"/>
      <c r="H3" s="22"/>
      <c r="I3" s="34">
        <v>2</v>
      </c>
      <c r="J3" s="34">
        <v>2</v>
      </c>
      <c r="K3" s="34">
        <v>1.5</v>
      </c>
      <c r="L3" s="34">
        <v>1.2</v>
      </c>
      <c r="M3" s="34">
        <v>0.8</v>
      </c>
      <c r="N3" s="34">
        <v>0.6</v>
      </c>
      <c r="O3" s="35"/>
      <c r="P3" s="35"/>
      <c r="Q3" s="41"/>
      <c r="R3" s="41"/>
    </row>
    <row r="4" spans="1:18">
      <c r="A4" s="64" t="s">
        <v>53</v>
      </c>
      <c r="B4" s="19"/>
      <c r="C4" s="63">
        <v>0.9</v>
      </c>
      <c r="D4" s="63"/>
      <c r="E4" s="63">
        <v>2</v>
      </c>
      <c r="F4" s="63">
        <v>1</v>
      </c>
      <c r="G4" s="63">
        <v>1</v>
      </c>
      <c r="H4" s="42">
        <f>SUM(B4:G4)</f>
        <v>4.9000000000000004</v>
      </c>
      <c r="I4" s="43">
        <f t="shared" ref="I4:N6" si="0">I$3*B4</f>
        <v>0</v>
      </c>
      <c r="J4" s="43">
        <f t="shared" si="0"/>
        <v>1.8</v>
      </c>
      <c r="K4" s="43">
        <f t="shared" si="0"/>
        <v>0</v>
      </c>
      <c r="L4" s="43">
        <f t="shared" si="0"/>
        <v>2.4</v>
      </c>
      <c r="M4" s="43">
        <f t="shared" si="0"/>
        <v>0.8</v>
      </c>
      <c r="N4" s="43">
        <f t="shared" si="0"/>
        <v>0.6</v>
      </c>
      <c r="O4" s="44">
        <f>ROUNDUP(SUM(I4:N4),0)</f>
        <v>6</v>
      </c>
      <c r="P4" s="44">
        <f>O4/H4</f>
        <v>1.2244897959183672</v>
      </c>
      <c r="Q4" s="45"/>
      <c r="R4" s="45"/>
    </row>
    <row r="5" spans="1:18">
      <c r="A5" s="64" t="s">
        <v>54</v>
      </c>
      <c r="B5" s="19"/>
      <c r="C5" s="63">
        <v>2</v>
      </c>
      <c r="D5" s="63">
        <v>3</v>
      </c>
      <c r="E5" s="63">
        <v>2</v>
      </c>
      <c r="F5" s="63"/>
      <c r="G5" s="63">
        <v>1.25</v>
      </c>
      <c r="H5" s="42">
        <f t="shared" ref="H5:H8" si="1">SUM(B5:G5)</f>
        <v>8.25</v>
      </c>
      <c r="I5" s="43">
        <f t="shared" si="0"/>
        <v>0</v>
      </c>
      <c r="J5" s="43">
        <f t="shared" ref="J5:J8" si="2">J$3*C5</f>
        <v>4</v>
      </c>
      <c r="K5" s="43">
        <f t="shared" ref="K5:K8" si="3">K$3*D5</f>
        <v>4.5</v>
      </c>
      <c r="L5" s="43">
        <f t="shared" ref="L5:L8" si="4">L$3*E5</f>
        <v>2.4</v>
      </c>
      <c r="M5" s="43">
        <f t="shared" ref="M5:M8" si="5">M$3*F5</f>
        <v>0</v>
      </c>
      <c r="N5" s="43">
        <f t="shared" ref="N5:N8" si="6">N$3*G5</f>
        <v>0.75</v>
      </c>
      <c r="O5" s="44">
        <f t="shared" ref="O5:O8" si="7">ROUNDUP(SUM(I5:N5),0)</f>
        <v>12</v>
      </c>
      <c r="P5" s="44">
        <f t="shared" ref="P5:P8" si="8">O5/H5</f>
        <v>1.4545454545454546</v>
      </c>
      <c r="Q5" s="45"/>
      <c r="R5" s="45"/>
    </row>
    <row r="6" spans="1:18">
      <c r="A6" s="64" t="s">
        <v>55</v>
      </c>
      <c r="B6" s="46"/>
      <c r="C6" s="63">
        <v>0.9</v>
      </c>
      <c r="D6" s="63"/>
      <c r="E6" s="63">
        <v>6.25</v>
      </c>
      <c r="F6" s="63">
        <v>5</v>
      </c>
      <c r="G6" s="63">
        <v>1</v>
      </c>
      <c r="H6" s="42">
        <f t="shared" si="1"/>
        <v>13.15</v>
      </c>
      <c r="I6" s="43">
        <f t="shared" si="0"/>
        <v>0</v>
      </c>
      <c r="J6" s="43">
        <f t="shared" si="2"/>
        <v>1.8</v>
      </c>
      <c r="K6" s="43">
        <f t="shared" si="3"/>
        <v>0</v>
      </c>
      <c r="L6" s="43">
        <f t="shared" si="4"/>
        <v>7.5</v>
      </c>
      <c r="M6" s="43">
        <f t="shared" si="5"/>
        <v>4</v>
      </c>
      <c r="N6" s="43">
        <f t="shared" si="6"/>
        <v>0.6</v>
      </c>
      <c r="O6" s="44">
        <f t="shared" si="7"/>
        <v>14</v>
      </c>
      <c r="P6" s="44">
        <f t="shared" si="8"/>
        <v>1.064638783269962</v>
      </c>
      <c r="Q6" s="45"/>
      <c r="R6" s="45"/>
    </row>
    <row r="7" spans="1:18">
      <c r="A7" s="64" t="s">
        <v>47</v>
      </c>
      <c r="C7" s="63">
        <v>3</v>
      </c>
      <c r="D7" s="63">
        <v>3</v>
      </c>
      <c r="E7" s="63">
        <v>9.5</v>
      </c>
      <c r="F7" s="63">
        <v>4</v>
      </c>
      <c r="G7" s="63">
        <v>3.4</v>
      </c>
      <c r="H7" s="42">
        <f t="shared" si="1"/>
        <v>22.9</v>
      </c>
      <c r="J7" s="43">
        <f t="shared" si="2"/>
        <v>6</v>
      </c>
      <c r="K7" s="43">
        <f t="shared" si="3"/>
        <v>4.5</v>
      </c>
      <c r="L7" s="43">
        <f t="shared" si="4"/>
        <v>11.4</v>
      </c>
      <c r="M7" s="43">
        <f t="shared" si="5"/>
        <v>3.2</v>
      </c>
      <c r="N7" s="43">
        <f t="shared" si="6"/>
        <v>2.04</v>
      </c>
      <c r="O7" s="44">
        <f t="shared" si="7"/>
        <v>28</v>
      </c>
      <c r="P7" s="44">
        <f t="shared" si="8"/>
        <v>1.2227074235807862</v>
      </c>
      <c r="Q7" s="45"/>
      <c r="R7" s="45"/>
    </row>
    <row r="8" spans="1:18">
      <c r="A8" s="64" t="s">
        <v>56</v>
      </c>
      <c r="C8" s="63">
        <v>0.25</v>
      </c>
      <c r="D8" s="63">
        <v>3.75</v>
      </c>
      <c r="E8" s="63">
        <v>2</v>
      </c>
      <c r="F8" s="63"/>
      <c r="G8" s="63"/>
      <c r="H8" s="42">
        <f t="shared" si="1"/>
        <v>6</v>
      </c>
      <c r="J8" s="43">
        <f t="shared" si="2"/>
        <v>0.5</v>
      </c>
      <c r="K8" s="43">
        <f t="shared" si="3"/>
        <v>5.625</v>
      </c>
      <c r="L8" s="43">
        <f t="shared" si="4"/>
        <v>2.4</v>
      </c>
      <c r="M8" s="43">
        <f t="shared" si="5"/>
        <v>0</v>
      </c>
      <c r="N8" s="43">
        <f t="shared" si="6"/>
        <v>0</v>
      </c>
      <c r="O8" s="44">
        <f t="shared" si="7"/>
        <v>9</v>
      </c>
      <c r="P8" s="44">
        <f t="shared" si="8"/>
        <v>1.5</v>
      </c>
      <c r="Q8" s="45"/>
      <c r="R8" s="45"/>
    </row>
  </sheetData>
  <mergeCells count="2">
    <mergeCell ref="C1:H1"/>
    <mergeCell ref="J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16" sqref="O16"/>
    </sheetView>
  </sheetViews>
  <sheetFormatPr defaultColWidth="11" defaultRowHeight="15.75"/>
  <cols>
    <col min="1" max="1" width="17.25" customWidth="1"/>
    <col min="2" max="2" width="11.25" bestFit="1" customWidth="1"/>
    <col min="3" max="7" width="6.25" customWidth="1"/>
    <col min="8" max="9" width="11.25" bestFit="1" customWidth="1"/>
    <col min="10" max="14" width="9.25" customWidth="1"/>
    <col min="15" max="15" width="11.75" bestFit="1" customWidth="1"/>
    <col min="16" max="17" width="11.25" bestFit="1" customWidth="1"/>
    <col min="18" max="18" width="12.25" bestFit="1" customWidth="1"/>
  </cols>
  <sheetData>
    <row r="1" spans="1:18">
      <c r="A1" s="3"/>
      <c r="B1" s="3"/>
      <c r="C1" s="83" t="s">
        <v>15</v>
      </c>
      <c r="D1" s="83"/>
      <c r="E1" s="83"/>
      <c r="F1" s="83"/>
      <c r="G1" s="83"/>
      <c r="H1" s="83"/>
      <c r="I1" s="7"/>
      <c r="J1" s="83" t="s">
        <v>16</v>
      </c>
      <c r="K1" s="83"/>
      <c r="L1" s="83"/>
      <c r="M1" s="83"/>
      <c r="N1" s="83"/>
      <c r="O1" s="83"/>
      <c r="R1" s="16"/>
    </row>
    <row r="2" spans="1:18" ht="22.5">
      <c r="A2" s="3"/>
      <c r="B2" s="2" t="s">
        <v>21</v>
      </c>
      <c r="C2" s="2" t="s">
        <v>1</v>
      </c>
      <c r="D2" s="2" t="s">
        <v>0</v>
      </c>
      <c r="E2" s="2" t="s">
        <v>2</v>
      </c>
      <c r="F2" s="2" t="s">
        <v>3</v>
      </c>
      <c r="G2" s="2" t="s">
        <v>4</v>
      </c>
      <c r="H2" s="4" t="s">
        <v>5</v>
      </c>
      <c r="I2" s="2" t="s">
        <v>21</v>
      </c>
      <c r="J2" s="2" t="s">
        <v>1</v>
      </c>
      <c r="K2" s="2" t="s">
        <v>0</v>
      </c>
      <c r="L2" s="2" t="s">
        <v>2</v>
      </c>
      <c r="M2" s="2" t="s">
        <v>3</v>
      </c>
      <c r="N2" s="2" t="s">
        <v>4</v>
      </c>
      <c r="O2" s="5" t="s">
        <v>8</v>
      </c>
      <c r="P2" s="5" t="s">
        <v>51</v>
      </c>
      <c r="Q2" s="15" t="s">
        <v>50</v>
      </c>
      <c r="R2" s="15" t="s">
        <v>7</v>
      </c>
    </row>
    <row r="3" spans="1:18">
      <c r="A3" s="14" t="s">
        <v>6</v>
      </c>
      <c r="B3" s="47"/>
      <c r="C3" s="47"/>
      <c r="D3" s="47"/>
      <c r="E3" s="47"/>
      <c r="F3" s="47"/>
      <c r="G3" s="47"/>
      <c r="H3" s="48"/>
      <c r="I3" s="49">
        <v>400</v>
      </c>
      <c r="J3" s="49">
        <v>400</v>
      </c>
      <c r="K3" s="49">
        <v>300</v>
      </c>
      <c r="L3" s="49">
        <v>240</v>
      </c>
      <c r="M3" s="49">
        <v>160</v>
      </c>
      <c r="N3" s="49">
        <v>120</v>
      </c>
      <c r="O3" s="50"/>
      <c r="P3" s="50"/>
      <c r="Q3" s="51"/>
      <c r="R3" s="52"/>
    </row>
    <row r="4" spans="1:18">
      <c r="A4" s="64" t="s">
        <v>53</v>
      </c>
      <c r="B4" s="19"/>
      <c r="C4" s="63">
        <v>0.9</v>
      </c>
      <c r="D4" s="63"/>
      <c r="E4" s="63">
        <v>2</v>
      </c>
      <c r="F4" s="63">
        <v>1</v>
      </c>
      <c r="G4" s="63">
        <v>1</v>
      </c>
      <c r="H4" s="53">
        <f>SUM(B4:G4)</f>
        <v>4.9000000000000004</v>
      </c>
      <c r="I4" s="54">
        <f t="shared" ref="I4:N4" si="0">I$3*B4</f>
        <v>0</v>
      </c>
      <c r="J4" s="54">
        <f t="shared" si="0"/>
        <v>360</v>
      </c>
      <c r="K4" s="54">
        <f t="shared" si="0"/>
        <v>0</v>
      </c>
      <c r="L4" s="54">
        <f t="shared" si="0"/>
        <v>480</v>
      </c>
      <c r="M4" s="54">
        <f t="shared" si="0"/>
        <v>160</v>
      </c>
      <c r="N4" s="54">
        <f t="shared" si="0"/>
        <v>120</v>
      </c>
      <c r="O4" s="50">
        <f>ROUNDUP(SUM(I4:N4),0)</f>
        <v>1120</v>
      </c>
      <c r="P4" s="50">
        <f>O4/H4</f>
        <v>228.57142857142856</v>
      </c>
      <c r="Q4" s="55"/>
      <c r="R4" s="56"/>
    </row>
    <row r="5" spans="1:18">
      <c r="A5" s="64" t="s">
        <v>54</v>
      </c>
      <c r="B5" s="19"/>
      <c r="C5" s="63">
        <v>2</v>
      </c>
      <c r="D5" s="63">
        <v>3</v>
      </c>
      <c r="E5" s="63">
        <v>2</v>
      </c>
      <c r="F5" s="63"/>
      <c r="G5" s="63">
        <v>1.25</v>
      </c>
      <c r="H5" s="53">
        <f t="shared" ref="H5:H8" si="1">SUM(B5:G5)</f>
        <v>8.25</v>
      </c>
      <c r="I5" s="54">
        <f t="shared" ref="I5:I8" si="2">I$3*B5</f>
        <v>0</v>
      </c>
      <c r="J5" s="54">
        <f t="shared" ref="J5:J8" si="3">J$3*C5</f>
        <v>800</v>
      </c>
      <c r="K5" s="54">
        <f t="shared" ref="K5:K8" si="4">K$3*D5</f>
        <v>900</v>
      </c>
      <c r="L5" s="54">
        <f t="shared" ref="L5:L8" si="5">L$3*E5</f>
        <v>480</v>
      </c>
      <c r="M5" s="54">
        <f t="shared" ref="M5:M8" si="6">M$3*F5</f>
        <v>0</v>
      </c>
      <c r="N5" s="54">
        <f t="shared" ref="N5:N8" si="7">N$3*G5</f>
        <v>150</v>
      </c>
      <c r="O5" s="50">
        <f t="shared" ref="O5:O8" si="8">ROUNDUP(SUM(I5:N5),0)</f>
        <v>2330</v>
      </c>
      <c r="P5" s="50">
        <f t="shared" ref="P5:P8" si="9">O5/H5</f>
        <v>282.42424242424244</v>
      </c>
      <c r="Q5" s="55"/>
      <c r="R5" s="56"/>
    </row>
    <row r="6" spans="1:18">
      <c r="A6" s="64" t="s">
        <v>55</v>
      </c>
      <c r="B6" s="46"/>
      <c r="C6" s="63">
        <v>0.9</v>
      </c>
      <c r="D6" s="63"/>
      <c r="E6" s="63">
        <v>6.25</v>
      </c>
      <c r="F6" s="63">
        <v>5</v>
      </c>
      <c r="G6" s="63">
        <v>1</v>
      </c>
      <c r="H6" s="53">
        <f t="shared" si="1"/>
        <v>13.15</v>
      </c>
      <c r="I6" s="54">
        <f t="shared" si="2"/>
        <v>0</v>
      </c>
      <c r="J6" s="54">
        <f t="shared" si="3"/>
        <v>360</v>
      </c>
      <c r="K6" s="54">
        <f t="shared" si="4"/>
        <v>0</v>
      </c>
      <c r="L6" s="54">
        <f t="shared" si="5"/>
        <v>1500</v>
      </c>
      <c r="M6" s="54">
        <f t="shared" si="6"/>
        <v>800</v>
      </c>
      <c r="N6" s="54">
        <f t="shared" si="7"/>
        <v>120</v>
      </c>
      <c r="O6" s="50">
        <f t="shared" si="8"/>
        <v>2780</v>
      </c>
      <c r="P6" s="50">
        <f t="shared" si="9"/>
        <v>211.40684410646386</v>
      </c>
      <c r="Q6" s="55"/>
      <c r="R6" s="56"/>
    </row>
    <row r="7" spans="1:18">
      <c r="A7" s="64" t="s">
        <v>47</v>
      </c>
      <c r="C7" s="63">
        <v>3</v>
      </c>
      <c r="D7" s="63">
        <v>3</v>
      </c>
      <c r="E7" s="63">
        <v>9.5</v>
      </c>
      <c r="F7" s="63">
        <v>4</v>
      </c>
      <c r="G7" s="63">
        <v>3.4</v>
      </c>
      <c r="H7" s="53">
        <f t="shared" si="1"/>
        <v>22.9</v>
      </c>
      <c r="I7" s="54">
        <f t="shared" si="2"/>
        <v>0</v>
      </c>
      <c r="J7" s="54">
        <f t="shared" si="3"/>
        <v>1200</v>
      </c>
      <c r="K7" s="54">
        <f t="shared" si="4"/>
        <v>900</v>
      </c>
      <c r="L7" s="54">
        <f t="shared" si="5"/>
        <v>2280</v>
      </c>
      <c r="M7" s="54">
        <f t="shared" si="6"/>
        <v>640</v>
      </c>
      <c r="N7" s="54">
        <f t="shared" si="7"/>
        <v>408</v>
      </c>
      <c r="O7" s="50">
        <f t="shared" si="8"/>
        <v>5428</v>
      </c>
      <c r="P7" s="50">
        <f t="shared" si="9"/>
        <v>237.03056768558955</v>
      </c>
    </row>
    <row r="8" spans="1:18">
      <c r="A8" s="64" t="s">
        <v>56</v>
      </c>
      <c r="C8" s="63">
        <v>0.25</v>
      </c>
      <c r="D8" s="63">
        <v>3.75</v>
      </c>
      <c r="E8" s="63">
        <v>2</v>
      </c>
      <c r="F8" s="63"/>
      <c r="G8" s="63"/>
      <c r="H8" s="53">
        <f t="shared" si="1"/>
        <v>6</v>
      </c>
      <c r="I8" s="54">
        <f t="shared" si="2"/>
        <v>0</v>
      </c>
      <c r="J8" s="54">
        <f t="shared" si="3"/>
        <v>100</v>
      </c>
      <c r="K8" s="54">
        <f t="shared" si="4"/>
        <v>1125</v>
      </c>
      <c r="L8" s="54">
        <f t="shared" si="5"/>
        <v>480</v>
      </c>
      <c r="M8" s="54">
        <f t="shared" si="6"/>
        <v>0</v>
      </c>
      <c r="N8" s="54">
        <f t="shared" si="7"/>
        <v>0</v>
      </c>
      <c r="O8" s="50">
        <f t="shared" si="8"/>
        <v>1705</v>
      </c>
      <c r="P8" s="50">
        <f t="shared" si="9"/>
        <v>284.16666666666669</v>
      </c>
    </row>
    <row r="9" spans="1:18">
      <c r="P9" s="17"/>
    </row>
  </sheetData>
  <mergeCells count="2">
    <mergeCell ref="C1:H1"/>
    <mergeCell ref="J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9" sqref="A9:XFD9"/>
    </sheetView>
  </sheetViews>
  <sheetFormatPr defaultColWidth="11" defaultRowHeight="15.75"/>
  <cols>
    <col min="1" max="13" width="11.875" customWidth="1"/>
    <col min="14" max="15" width="7.25" customWidth="1"/>
    <col min="16" max="16" width="8.75" customWidth="1"/>
    <col min="17" max="17" width="12.5" customWidth="1"/>
    <col min="18" max="18" width="8" customWidth="1"/>
    <col min="19" max="19" width="12.75" customWidth="1"/>
    <col min="23" max="23" width="15.25" customWidth="1"/>
    <col min="24" max="24" width="12.25" customWidth="1"/>
    <col min="26" max="30" width="8" customWidth="1"/>
  </cols>
  <sheetData>
    <row r="1" spans="1:34">
      <c r="A1" s="3"/>
      <c r="B1" s="3"/>
      <c r="C1" s="3"/>
      <c r="D1" s="3"/>
      <c r="E1" s="3"/>
      <c r="F1" s="83" t="s">
        <v>15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7"/>
      <c r="R1" s="7"/>
      <c r="S1" s="7"/>
      <c r="T1" s="7"/>
      <c r="U1" s="83" t="s">
        <v>16</v>
      </c>
      <c r="V1" s="83"/>
      <c r="W1" s="83"/>
      <c r="X1" s="83"/>
      <c r="Y1" s="83"/>
      <c r="Z1" s="83"/>
      <c r="AA1" s="83"/>
      <c r="AB1" s="83"/>
      <c r="AC1" s="83"/>
      <c r="AD1" s="83"/>
      <c r="AE1" s="83"/>
      <c r="AF1" s="8"/>
      <c r="AG1" s="9"/>
      <c r="AH1" s="3"/>
    </row>
    <row r="2" spans="1:34" ht="33.75">
      <c r="A2" s="3"/>
      <c r="B2" s="2" t="s">
        <v>17</v>
      </c>
      <c r="C2" s="2" t="s">
        <v>18</v>
      </c>
      <c r="D2" s="2" t="s">
        <v>19</v>
      </c>
      <c r="E2" s="2" t="s">
        <v>20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</v>
      </c>
      <c r="L2" s="2" t="s">
        <v>0</v>
      </c>
      <c r="M2" s="2" t="s">
        <v>2</v>
      </c>
      <c r="N2" s="2" t="s">
        <v>3</v>
      </c>
      <c r="O2" s="2" t="s">
        <v>4</v>
      </c>
      <c r="P2" s="4" t="s">
        <v>24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9</v>
      </c>
      <c r="V2" s="2" t="s">
        <v>10</v>
      </c>
      <c r="W2" s="2" t="s">
        <v>11</v>
      </c>
      <c r="X2" s="2" t="s">
        <v>12</v>
      </c>
      <c r="Y2" s="2" t="s">
        <v>13</v>
      </c>
      <c r="Z2" s="2" t="s">
        <v>1</v>
      </c>
      <c r="AA2" s="2" t="s">
        <v>0</v>
      </c>
      <c r="AB2" s="2" t="s">
        <v>2</v>
      </c>
      <c r="AC2" s="2" t="s">
        <v>3</v>
      </c>
      <c r="AD2" s="2" t="s">
        <v>4</v>
      </c>
      <c r="AE2" s="5" t="s">
        <v>8</v>
      </c>
      <c r="AF2" s="5" t="s">
        <v>23</v>
      </c>
      <c r="AG2" s="5" t="s">
        <v>48</v>
      </c>
      <c r="AH2" s="6" t="s">
        <v>7</v>
      </c>
    </row>
    <row r="3" spans="1:34">
      <c r="A3" s="3" t="s">
        <v>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3">
        <v>1</v>
      </c>
      <c r="R3" s="23">
        <v>1</v>
      </c>
      <c r="S3" s="23">
        <v>0.6</v>
      </c>
      <c r="T3" s="23">
        <v>0.6</v>
      </c>
      <c r="U3" s="23">
        <v>1</v>
      </c>
      <c r="V3" s="23">
        <v>0.6</v>
      </c>
      <c r="W3" s="23">
        <v>0.5</v>
      </c>
      <c r="X3" s="23">
        <v>0.4</v>
      </c>
      <c r="Y3" s="23">
        <v>0.3</v>
      </c>
      <c r="Z3" s="23">
        <v>2</v>
      </c>
      <c r="AA3" s="23">
        <v>1.5</v>
      </c>
      <c r="AB3" s="23">
        <v>1.2</v>
      </c>
      <c r="AC3" s="23">
        <v>0.8</v>
      </c>
      <c r="AD3" s="23">
        <v>0.6</v>
      </c>
      <c r="AE3" s="24"/>
      <c r="AF3" s="24"/>
      <c r="AG3" s="24"/>
      <c r="AH3" s="25"/>
    </row>
    <row r="4" spans="1:34">
      <c r="A4" s="1" t="s">
        <v>25</v>
      </c>
      <c r="B4" s="61"/>
      <c r="C4" s="61">
        <v>1</v>
      </c>
      <c r="D4" s="61">
        <v>1</v>
      </c>
      <c r="E4" s="61"/>
      <c r="F4" s="61">
        <v>2.8</v>
      </c>
      <c r="G4" s="61">
        <v>14.06</v>
      </c>
      <c r="H4" s="61">
        <v>14.15</v>
      </c>
      <c r="I4" s="61"/>
      <c r="J4" s="61">
        <v>4.7</v>
      </c>
      <c r="K4" s="61"/>
      <c r="L4" s="61"/>
      <c r="M4" s="61"/>
      <c r="N4" s="61"/>
      <c r="O4" s="61"/>
      <c r="P4" s="26">
        <f>SUM(B4:O4)</f>
        <v>37.71</v>
      </c>
      <c r="Q4" s="27">
        <f t="shared" ref="Q4:Q26" si="0">Q$3*B4</f>
        <v>0</v>
      </c>
      <c r="R4" s="27">
        <f t="shared" ref="R4:R26" si="1">R$3*C4</f>
        <v>1</v>
      </c>
      <c r="S4" s="27">
        <f t="shared" ref="S4:S26" si="2">S$3*D4</f>
        <v>0.6</v>
      </c>
      <c r="T4" s="27">
        <f t="shared" ref="T4:T26" si="3">T$3*E4</f>
        <v>0</v>
      </c>
      <c r="U4" s="27">
        <f t="shared" ref="U4:U26" si="4">U$3*F4</f>
        <v>2.8</v>
      </c>
      <c r="V4" s="27">
        <f t="shared" ref="V4:V26" si="5">V$3*G4</f>
        <v>8.4359999999999999</v>
      </c>
      <c r="W4" s="27">
        <f t="shared" ref="W4:W26" si="6">W$3*H4</f>
        <v>7.0750000000000002</v>
      </c>
      <c r="X4" s="27">
        <f t="shared" ref="X4:X26" si="7">X$3*I4</f>
        <v>0</v>
      </c>
      <c r="Y4" s="27">
        <f t="shared" ref="Y4:Y26" si="8">Y$3*J4</f>
        <v>1.41</v>
      </c>
      <c r="Z4" s="27">
        <f t="shared" ref="Z4:Z26" si="9">Z$3*K4</f>
        <v>0</v>
      </c>
      <c r="AA4" s="27">
        <f t="shared" ref="AA4:AA26" si="10">AA$3*L4</f>
        <v>0</v>
      </c>
      <c r="AB4" s="27">
        <f t="shared" ref="AB4:AB26" si="11">AB$3*M4</f>
        <v>0</v>
      </c>
      <c r="AC4" s="27">
        <f t="shared" ref="AC4:AC26" si="12">AC$3*N4</f>
        <v>0</v>
      </c>
      <c r="AD4" s="27">
        <f t="shared" ref="AD4:AD26" si="13">AD$3*O4</f>
        <v>0</v>
      </c>
      <c r="AE4" s="28">
        <f t="shared" ref="AE4:AE26" si="14">ROUNDUP(SUM(Q4:AD4),0)</f>
        <v>22</v>
      </c>
      <c r="AF4" s="28">
        <f t="shared" ref="AF4:AF26" si="15">AE4/P4</f>
        <v>0.58339962874569073</v>
      </c>
      <c r="AG4" s="28">
        <v>20</v>
      </c>
      <c r="AH4" s="25">
        <v>30</v>
      </c>
    </row>
    <row r="5" spans="1:34">
      <c r="A5" s="1" t="s">
        <v>26</v>
      </c>
      <c r="B5" s="11"/>
      <c r="C5" s="11"/>
      <c r="D5" s="10">
        <v>1</v>
      </c>
      <c r="E5" s="10">
        <v>2.25</v>
      </c>
      <c r="F5" s="10">
        <v>1.25</v>
      </c>
      <c r="G5" s="10">
        <v>17.350000000000001</v>
      </c>
      <c r="H5" s="10">
        <v>13.05</v>
      </c>
      <c r="I5" s="11"/>
      <c r="J5" s="10">
        <v>0.25</v>
      </c>
      <c r="K5" s="11"/>
      <c r="L5" s="11"/>
      <c r="M5" s="11"/>
      <c r="N5" s="11"/>
      <c r="O5" s="11"/>
      <c r="P5" s="26">
        <f t="shared" ref="P5:P26" si="16">SUM(B5:O5)</f>
        <v>35.150000000000006</v>
      </c>
      <c r="Q5" s="27">
        <f t="shared" si="0"/>
        <v>0</v>
      </c>
      <c r="R5" s="27">
        <f t="shared" si="1"/>
        <v>0</v>
      </c>
      <c r="S5" s="27">
        <f t="shared" si="2"/>
        <v>0.6</v>
      </c>
      <c r="T5" s="27">
        <f t="shared" si="3"/>
        <v>1.3499999999999999</v>
      </c>
      <c r="U5" s="27">
        <f t="shared" si="4"/>
        <v>1.25</v>
      </c>
      <c r="V5" s="27">
        <f t="shared" si="5"/>
        <v>10.41</v>
      </c>
      <c r="W5" s="27">
        <f t="shared" si="6"/>
        <v>6.5250000000000004</v>
      </c>
      <c r="X5" s="27">
        <f t="shared" si="7"/>
        <v>0</v>
      </c>
      <c r="Y5" s="27">
        <f t="shared" si="8"/>
        <v>7.4999999999999997E-2</v>
      </c>
      <c r="Z5" s="27">
        <f t="shared" si="9"/>
        <v>0</v>
      </c>
      <c r="AA5" s="27">
        <f t="shared" si="10"/>
        <v>0</v>
      </c>
      <c r="AB5" s="27">
        <f t="shared" si="11"/>
        <v>0</v>
      </c>
      <c r="AC5" s="27">
        <f t="shared" si="12"/>
        <v>0</v>
      </c>
      <c r="AD5" s="27">
        <f t="shared" si="13"/>
        <v>0</v>
      </c>
      <c r="AE5" s="28">
        <f t="shared" si="14"/>
        <v>21</v>
      </c>
      <c r="AF5" s="28">
        <f t="shared" si="15"/>
        <v>0.59743954480796579</v>
      </c>
      <c r="AG5" s="28">
        <v>16</v>
      </c>
      <c r="AH5" s="25">
        <v>11</v>
      </c>
    </row>
    <row r="6" spans="1:34">
      <c r="A6" s="1" t="s">
        <v>27</v>
      </c>
      <c r="B6" s="11"/>
      <c r="C6" s="11">
        <v>1</v>
      </c>
      <c r="D6" s="11">
        <v>1</v>
      </c>
      <c r="E6" s="11">
        <v>1</v>
      </c>
      <c r="F6" s="11">
        <v>5.8</v>
      </c>
      <c r="G6" s="11">
        <v>16.95</v>
      </c>
      <c r="H6" s="11">
        <v>17.5</v>
      </c>
      <c r="I6" s="11"/>
      <c r="J6" s="11">
        <v>1.1499999999999999</v>
      </c>
      <c r="K6" s="11"/>
      <c r="L6" s="11">
        <v>0.25</v>
      </c>
      <c r="M6" s="11"/>
      <c r="N6" s="11">
        <v>0.4</v>
      </c>
      <c r="O6" s="11">
        <v>0.4</v>
      </c>
      <c r="P6" s="26">
        <f t="shared" si="16"/>
        <v>45.449999999999996</v>
      </c>
      <c r="Q6" s="27">
        <f t="shared" si="0"/>
        <v>0</v>
      </c>
      <c r="R6" s="27">
        <f t="shared" si="1"/>
        <v>1</v>
      </c>
      <c r="S6" s="27">
        <f t="shared" si="2"/>
        <v>0.6</v>
      </c>
      <c r="T6" s="27">
        <f t="shared" si="3"/>
        <v>0.6</v>
      </c>
      <c r="U6" s="27">
        <f t="shared" si="4"/>
        <v>5.8</v>
      </c>
      <c r="V6" s="27">
        <f t="shared" si="5"/>
        <v>10.17</v>
      </c>
      <c r="W6" s="27">
        <f t="shared" si="6"/>
        <v>8.75</v>
      </c>
      <c r="X6" s="27">
        <f t="shared" si="7"/>
        <v>0</v>
      </c>
      <c r="Y6" s="27">
        <f t="shared" si="8"/>
        <v>0.34499999999999997</v>
      </c>
      <c r="Z6" s="27">
        <f t="shared" si="9"/>
        <v>0</v>
      </c>
      <c r="AA6" s="27">
        <f t="shared" si="10"/>
        <v>0.375</v>
      </c>
      <c r="AB6" s="27">
        <f t="shared" si="11"/>
        <v>0</v>
      </c>
      <c r="AC6" s="27">
        <f t="shared" si="12"/>
        <v>0.32000000000000006</v>
      </c>
      <c r="AD6" s="27">
        <f t="shared" si="13"/>
        <v>0.24</v>
      </c>
      <c r="AE6" s="28">
        <f t="shared" si="14"/>
        <v>29</v>
      </c>
      <c r="AF6" s="28">
        <f t="shared" si="15"/>
        <v>0.63806380638063809</v>
      </c>
      <c r="AG6" s="28"/>
      <c r="AH6" s="25"/>
    </row>
    <row r="7" spans="1:34">
      <c r="A7" s="1" t="s">
        <v>28</v>
      </c>
      <c r="B7" s="10"/>
      <c r="C7" s="10"/>
      <c r="D7" s="10">
        <v>1</v>
      </c>
      <c r="E7" s="10"/>
      <c r="F7" s="10">
        <v>15.3</v>
      </c>
      <c r="G7" s="10">
        <v>43.2</v>
      </c>
      <c r="H7" s="10">
        <v>23.9</v>
      </c>
      <c r="I7" s="10"/>
      <c r="J7" s="10">
        <v>1.8</v>
      </c>
      <c r="K7" s="10">
        <v>5.5</v>
      </c>
      <c r="L7" s="10">
        <v>3.35</v>
      </c>
      <c r="M7" s="62">
        <v>7.0250000000000004</v>
      </c>
      <c r="N7" s="10">
        <v>8.4749999999999996</v>
      </c>
      <c r="O7" s="10">
        <v>4.25</v>
      </c>
      <c r="P7" s="26">
        <f t="shared" si="16"/>
        <v>113.8</v>
      </c>
      <c r="Q7" s="27">
        <f t="shared" si="0"/>
        <v>0</v>
      </c>
      <c r="R7" s="27">
        <f t="shared" si="1"/>
        <v>0</v>
      </c>
      <c r="S7" s="27">
        <f t="shared" si="2"/>
        <v>0.6</v>
      </c>
      <c r="T7" s="27">
        <f t="shared" si="3"/>
        <v>0</v>
      </c>
      <c r="U7" s="27">
        <f t="shared" si="4"/>
        <v>15.3</v>
      </c>
      <c r="V7" s="27">
        <f t="shared" si="5"/>
        <v>25.92</v>
      </c>
      <c r="W7" s="27">
        <f t="shared" si="6"/>
        <v>11.95</v>
      </c>
      <c r="X7" s="27">
        <f t="shared" si="7"/>
        <v>0</v>
      </c>
      <c r="Y7" s="27">
        <f t="shared" si="8"/>
        <v>0.54</v>
      </c>
      <c r="Z7" s="27">
        <f t="shared" si="9"/>
        <v>11</v>
      </c>
      <c r="AA7" s="27">
        <f t="shared" si="10"/>
        <v>5.0250000000000004</v>
      </c>
      <c r="AB7" s="27">
        <f t="shared" si="11"/>
        <v>8.43</v>
      </c>
      <c r="AC7" s="27">
        <f t="shared" si="12"/>
        <v>6.78</v>
      </c>
      <c r="AD7" s="27">
        <f t="shared" si="13"/>
        <v>2.5499999999999998</v>
      </c>
      <c r="AE7" s="28">
        <f t="shared" si="14"/>
        <v>89</v>
      </c>
      <c r="AF7" s="28">
        <f t="shared" si="15"/>
        <v>0.78207381370826012</v>
      </c>
      <c r="AG7" s="28">
        <v>82</v>
      </c>
      <c r="AH7" s="25">
        <v>93</v>
      </c>
    </row>
    <row r="8" spans="1:34">
      <c r="A8" s="1" t="s">
        <v>29</v>
      </c>
      <c r="B8" s="11">
        <v>1</v>
      </c>
      <c r="C8" s="11">
        <v>1.25</v>
      </c>
      <c r="D8" s="11"/>
      <c r="E8" s="11">
        <v>6</v>
      </c>
      <c r="F8" s="11">
        <v>4.95</v>
      </c>
      <c r="G8" s="11">
        <v>59.4</v>
      </c>
      <c r="H8" s="11">
        <v>47.9</v>
      </c>
      <c r="I8" s="11"/>
      <c r="J8" s="11">
        <v>7.45</v>
      </c>
      <c r="K8" s="11"/>
      <c r="L8" s="11"/>
      <c r="M8" s="11"/>
      <c r="N8" s="11"/>
      <c r="O8" s="11"/>
      <c r="P8" s="26">
        <f t="shared" si="16"/>
        <v>127.95</v>
      </c>
      <c r="Q8" s="27">
        <f t="shared" si="0"/>
        <v>1</v>
      </c>
      <c r="R8" s="27">
        <f t="shared" si="1"/>
        <v>1.25</v>
      </c>
      <c r="S8" s="27">
        <f t="shared" si="2"/>
        <v>0</v>
      </c>
      <c r="T8" s="27">
        <f t="shared" si="3"/>
        <v>3.5999999999999996</v>
      </c>
      <c r="U8" s="27">
        <f t="shared" si="4"/>
        <v>4.95</v>
      </c>
      <c r="V8" s="27">
        <f t="shared" si="5"/>
        <v>35.64</v>
      </c>
      <c r="W8" s="27">
        <f t="shared" si="6"/>
        <v>23.95</v>
      </c>
      <c r="X8" s="27">
        <f t="shared" si="7"/>
        <v>0</v>
      </c>
      <c r="Y8" s="27">
        <f t="shared" si="8"/>
        <v>2.2349999999999999</v>
      </c>
      <c r="Z8" s="27">
        <f t="shared" si="9"/>
        <v>0</v>
      </c>
      <c r="AA8" s="27">
        <f t="shared" si="10"/>
        <v>0</v>
      </c>
      <c r="AB8" s="27">
        <f t="shared" si="11"/>
        <v>0</v>
      </c>
      <c r="AC8" s="27">
        <f t="shared" si="12"/>
        <v>0</v>
      </c>
      <c r="AD8" s="27">
        <f t="shared" si="13"/>
        <v>0</v>
      </c>
      <c r="AE8" s="28">
        <f t="shared" si="14"/>
        <v>73</v>
      </c>
      <c r="AF8" s="28">
        <f t="shared" si="15"/>
        <v>0.57053536537710037</v>
      </c>
      <c r="AG8" s="28"/>
      <c r="AH8" s="25"/>
    </row>
    <row r="9" spans="1:34">
      <c r="A9" s="1" t="s">
        <v>30</v>
      </c>
      <c r="B9" s="11"/>
      <c r="C9" s="11">
        <v>2</v>
      </c>
      <c r="D9" s="11">
        <v>1</v>
      </c>
      <c r="E9" s="11">
        <v>6.55</v>
      </c>
      <c r="F9" s="11">
        <v>3.3</v>
      </c>
      <c r="G9" s="11">
        <v>58.05</v>
      </c>
      <c r="H9" s="11">
        <v>33.07</v>
      </c>
      <c r="I9" s="11"/>
      <c r="J9" s="11"/>
      <c r="K9" s="11">
        <v>0.4</v>
      </c>
      <c r="L9" s="11">
        <v>1.1000000000000001</v>
      </c>
      <c r="M9" s="11">
        <v>1</v>
      </c>
      <c r="N9" s="11">
        <v>1.6</v>
      </c>
      <c r="O9" s="11">
        <v>3.05</v>
      </c>
      <c r="P9" s="26">
        <f>SUM(B9:O9)</f>
        <v>111.11999999999999</v>
      </c>
      <c r="Q9" s="27">
        <f t="shared" si="0"/>
        <v>0</v>
      </c>
      <c r="R9" s="27">
        <f t="shared" si="1"/>
        <v>2</v>
      </c>
      <c r="S9" s="27">
        <f t="shared" si="2"/>
        <v>0.6</v>
      </c>
      <c r="T9" s="27">
        <f t="shared" si="3"/>
        <v>3.9299999999999997</v>
      </c>
      <c r="U9" s="27">
        <f t="shared" si="4"/>
        <v>3.3</v>
      </c>
      <c r="V9" s="27">
        <f t="shared" si="5"/>
        <v>34.83</v>
      </c>
      <c r="W9" s="27">
        <f t="shared" si="6"/>
        <v>16.535</v>
      </c>
      <c r="X9" s="27">
        <f t="shared" si="7"/>
        <v>0</v>
      </c>
      <c r="Y9" s="27">
        <f t="shared" si="8"/>
        <v>0</v>
      </c>
      <c r="Z9" s="27">
        <f t="shared" si="9"/>
        <v>0.8</v>
      </c>
      <c r="AA9" s="27">
        <f t="shared" si="10"/>
        <v>1.6500000000000001</v>
      </c>
      <c r="AB9" s="27">
        <f t="shared" si="11"/>
        <v>1.2</v>
      </c>
      <c r="AC9" s="27">
        <f t="shared" si="12"/>
        <v>1.2800000000000002</v>
      </c>
      <c r="AD9" s="27">
        <f t="shared" si="13"/>
        <v>1.8299999999999998</v>
      </c>
      <c r="AE9" s="28">
        <f t="shared" si="14"/>
        <v>68</v>
      </c>
      <c r="AF9" s="28">
        <f t="shared" si="15"/>
        <v>0.61195104391648669</v>
      </c>
      <c r="AG9" s="28"/>
      <c r="AH9" s="25"/>
    </row>
    <row r="10" spans="1:34">
      <c r="A10" s="1" t="s">
        <v>31</v>
      </c>
      <c r="B10" s="11"/>
      <c r="C10" s="11"/>
      <c r="D10" s="11">
        <v>1</v>
      </c>
      <c r="E10" s="11">
        <v>1</v>
      </c>
      <c r="F10" s="11">
        <v>0.5</v>
      </c>
      <c r="G10" s="11">
        <v>14.75</v>
      </c>
      <c r="H10" s="11">
        <v>7.25</v>
      </c>
      <c r="I10" s="11"/>
      <c r="J10" s="11">
        <v>2.5</v>
      </c>
      <c r="K10" s="11"/>
      <c r="L10" s="11"/>
      <c r="M10" s="11"/>
      <c r="N10" s="11"/>
      <c r="O10" s="11"/>
      <c r="P10" s="26">
        <f t="shared" si="16"/>
        <v>27</v>
      </c>
      <c r="Q10" s="27">
        <f t="shared" si="0"/>
        <v>0</v>
      </c>
      <c r="R10" s="27">
        <f t="shared" si="1"/>
        <v>0</v>
      </c>
      <c r="S10" s="27">
        <f t="shared" si="2"/>
        <v>0.6</v>
      </c>
      <c r="T10" s="27">
        <f t="shared" si="3"/>
        <v>0.6</v>
      </c>
      <c r="U10" s="27">
        <f t="shared" si="4"/>
        <v>0.5</v>
      </c>
      <c r="V10" s="27">
        <f t="shared" si="5"/>
        <v>8.85</v>
      </c>
      <c r="W10" s="27">
        <f t="shared" si="6"/>
        <v>3.625</v>
      </c>
      <c r="X10" s="27">
        <f t="shared" si="7"/>
        <v>0</v>
      </c>
      <c r="Y10" s="27">
        <f t="shared" si="8"/>
        <v>0.75</v>
      </c>
      <c r="Z10" s="27">
        <f t="shared" si="9"/>
        <v>0</v>
      </c>
      <c r="AA10" s="27">
        <f t="shared" si="10"/>
        <v>0</v>
      </c>
      <c r="AB10" s="27">
        <f t="shared" si="11"/>
        <v>0</v>
      </c>
      <c r="AC10" s="27">
        <f t="shared" si="12"/>
        <v>0</v>
      </c>
      <c r="AD10" s="27">
        <f t="shared" si="13"/>
        <v>0</v>
      </c>
      <c r="AE10" s="28">
        <f t="shared" si="14"/>
        <v>15</v>
      </c>
      <c r="AF10" s="28">
        <f t="shared" si="15"/>
        <v>0.55555555555555558</v>
      </c>
      <c r="AG10" s="28"/>
      <c r="AH10" s="25"/>
    </row>
    <row r="11" spans="1:34">
      <c r="A11" s="1" t="s">
        <v>32</v>
      </c>
      <c r="B11" s="10">
        <v>1</v>
      </c>
      <c r="C11" s="10">
        <v>1</v>
      </c>
      <c r="D11" s="10"/>
      <c r="E11" s="10">
        <v>5</v>
      </c>
      <c r="F11" s="10">
        <v>4.5999999999999996</v>
      </c>
      <c r="G11" s="10">
        <v>31.65</v>
      </c>
      <c r="H11" s="10">
        <v>31.75</v>
      </c>
      <c r="I11" s="10"/>
      <c r="J11" s="10">
        <v>3.35</v>
      </c>
      <c r="K11" s="10"/>
      <c r="L11" s="10"/>
      <c r="M11" s="10"/>
      <c r="N11" s="10"/>
      <c r="O11" s="10"/>
      <c r="P11" s="26">
        <f t="shared" si="16"/>
        <v>78.349999999999994</v>
      </c>
      <c r="Q11" s="27">
        <f t="shared" si="0"/>
        <v>1</v>
      </c>
      <c r="R11" s="27">
        <f t="shared" si="1"/>
        <v>1</v>
      </c>
      <c r="S11" s="27">
        <f t="shared" si="2"/>
        <v>0</v>
      </c>
      <c r="T11" s="27">
        <f t="shared" si="3"/>
        <v>3</v>
      </c>
      <c r="U11" s="27">
        <f t="shared" si="4"/>
        <v>4.5999999999999996</v>
      </c>
      <c r="V11" s="27">
        <f t="shared" si="5"/>
        <v>18.989999999999998</v>
      </c>
      <c r="W11" s="27">
        <f t="shared" si="6"/>
        <v>15.875</v>
      </c>
      <c r="X11" s="27">
        <f t="shared" si="7"/>
        <v>0</v>
      </c>
      <c r="Y11" s="27">
        <f t="shared" si="8"/>
        <v>1.0049999999999999</v>
      </c>
      <c r="Z11" s="27">
        <f t="shared" si="9"/>
        <v>0</v>
      </c>
      <c r="AA11" s="27">
        <f t="shared" si="10"/>
        <v>0</v>
      </c>
      <c r="AB11" s="27">
        <f t="shared" si="11"/>
        <v>0</v>
      </c>
      <c r="AC11" s="27">
        <f t="shared" si="12"/>
        <v>0</v>
      </c>
      <c r="AD11" s="27">
        <f t="shared" si="13"/>
        <v>0</v>
      </c>
      <c r="AE11" s="28">
        <f t="shared" si="14"/>
        <v>46</v>
      </c>
      <c r="AF11" s="28">
        <f t="shared" si="15"/>
        <v>0.58710912571793239</v>
      </c>
      <c r="AG11" s="28">
        <v>32</v>
      </c>
      <c r="AH11" s="25">
        <v>38</v>
      </c>
    </row>
    <row r="12" spans="1:34">
      <c r="A12" s="1" t="s">
        <v>33</v>
      </c>
      <c r="B12" s="10"/>
      <c r="C12" s="10"/>
      <c r="D12" s="10">
        <v>1</v>
      </c>
      <c r="E12" s="10">
        <v>2</v>
      </c>
      <c r="F12" s="10">
        <v>4</v>
      </c>
      <c r="G12" s="10">
        <v>17.05</v>
      </c>
      <c r="H12" s="10">
        <v>9.1</v>
      </c>
      <c r="I12" s="10"/>
      <c r="J12" s="10">
        <v>1</v>
      </c>
      <c r="K12" s="10"/>
      <c r="L12" s="10"/>
      <c r="M12" s="10"/>
      <c r="N12" s="10"/>
      <c r="O12" s="10"/>
      <c r="P12" s="26">
        <f t="shared" si="16"/>
        <v>34.15</v>
      </c>
      <c r="Q12" s="27">
        <f t="shared" si="0"/>
        <v>0</v>
      </c>
      <c r="R12" s="27">
        <f t="shared" si="1"/>
        <v>0</v>
      </c>
      <c r="S12" s="27">
        <f t="shared" si="2"/>
        <v>0.6</v>
      </c>
      <c r="T12" s="27">
        <f t="shared" si="3"/>
        <v>1.2</v>
      </c>
      <c r="U12" s="27">
        <f t="shared" si="4"/>
        <v>4</v>
      </c>
      <c r="V12" s="27">
        <f t="shared" si="5"/>
        <v>10.23</v>
      </c>
      <c r="W12" s="27">
        <f t="shared" si="6"/>
        <v>4.55</v>
      </c>
      <c r="X12" s="27">
        <f t="shared" si="7"/>
        <v>0</v>
      </c>
      <c r="Y12" s="27">
        <f t="shared" si="8"/>
        <v>0.3</v>
      </c>
      <c r="Z12" s="27">
        <f t="shared" si="9"/>
        <v>0</v>
      </c>
      <c r="AA12" s="27">
        <f t="shared" si="10"/>
        <v>0</v>
      </c>
      <c r="AB12" s="27">
        <f t="shared" si="11"/>
        <v>0</v>
      </c>
      <c r="AC12" s="27">
        <f t="shared" si="12"/>
        <v>0</v>
      </c>
      <c r="AD12" s="27">
        <f t="shared" si="13"/>
        <v>0</v>
      </c>
      <c r="AE12" s="28">
        <f t="shared" si="14"/>
        <v>21</v>
      </c>
      <c r="AF12" s="28">
        <f t="shared" si="15"/>
        <v>0.6149341142020498</v>
      </c>
      <c r="AG12" s="28">
        <v>13</v>
      </c>
      <c r="AH12" s="25">
        <v>3</v>
      </c>
    </row>
    <row r="13" spans="1:34">
      <c r="A13" s="1" t="s">
        <v>34</v>
      </c>
      <c r="B13" s="11"/>
      <c r="C13" s="11"/>
      <c r="D13" s="11">
        <v>1</v>
      </c>
      <c r="E13" s="11">
        <v>6</v>
      </c>
      <c r="F13" s="11">
        <v>4.4000000000000004</v>
      </c>
      <c r="G13" s="11">
        <v>28.4</v>
      </c>
      <c r="H13" s="11">
        <v>49.85</v>
      </c>
      <c r="I13" s="11"/>
      <c r="J13" s="11">
        <v>1.6</v>
      </c>
      <c r="K13" s="11"/>
      <c r="L13" s="11"/>
      <c r="M13" s="11"/>
      <c r="N13" s="11"/>
      <c r="O13" s="11"/>
      <c r="P13" s="26">
        <f t="shared" si="16"/>
        <v>91.25</v>
      </c>
      <c r="Q13" s="27">
        <f t="shared" si="0"/>
        <v>0</v>
      </c>
      <c r="R13" s="27">
        <f t="shared" si="1"/>
        <v>0</v>
      </c>
      <c r="S13" s="27">
        <f t="shared" si="2"/>
        <v>0.6</v>
      </c>
      <c r="T13" s="27">
        <f t="shared" si="3"/>
        <v>3.5999999999999996</v>
      </c>
      <c r="U13" s="27">
        <f t="shared" si="4"/>
        <v>4.4000000000000004</v>
      </c>
      <c r="V13" s="27">
        <f t="shared" si="5"/>
        <v>17.04</v>
      </c>
      <c r="W13" s="27">
        <f t="shared" si="6"/>
        <v>24.925000000000001</v>
      </c>
      <c r="X13" s="27">
        <f t="shared" si="7"/>
        <v>0</v>
      </c>
      <c r="Y13" s="27">
        <f t="shared" si="8"/>
        <v>0.48</v>
      </c>
      <c r="Z13" s="27">
        <f t="shared" si="9"/>
        <v>0</v>
      </c>
      <c r="AA13" s="27">
        <f t="shared" si="10"/>
        <v>0</v>
      </c>
      <c r="AB13" s="27">
        <f t="shared" si="11"/>
        <v>0</v>
      </c>
      <c r="AC13" s="27">
        <f t="shared" si="12"/>
        <v>0</v>
      </c>
      <c r="AD13" s="27">
        <f t="shared" si="13"/>
        <v>0</v>
      </c>
      <c r="AE13" s="28">
        <f t="shared" si="14"/>
        <v>52</v>
      </c>
      <c r="AF13" s="28">
        <f>AE13/P13</f>
        <v>0.56986301369863013</v>
      </c>
      <c r="AG13" s="28"/>
      <c r="AH13" s="25"/>
    </row>
    <row r="14" spans="1:34">
      <c r="A14" s="1" t="s">
        <v>35</v>
      </c>
      <c r="B14" s="11"/>
      <c r="C14" s="29">
        <v>3</v>
      </c>
      <c r="D14" s="29">
        <v>1</v>
      </c>
      <c r="E14" s="29">
        <v>5</v>
      </c>
      <c r="F14" s="29">
        <v>7.25</v>
      </c>
      <c r="G14" s="29">
        <v>41.93</v>
      </c>
      <c r="H14" s="29">
        <v>17.2</v>
      </c>
      <c r="I14" s="29"/>
      <c r="J14" s="29">
        <v>4.5</v>
      </c>
      <c r="K14" s="11">
        <v>1.6</v>
      </c>
      <c r="L14" s="11">
        <v>0.5</v>
      </c>
      <c r="M14" s="11">
        <v>1.1499999999999999</v>
      </c>
      <c r="N14" s="11">
        <v>0.2</v>
      </c>
      <c r="O14" s="11"/>
      <c r="P14" s="26">
        <f t="shared" si="16"/>
        <v>83.33</v>
      </c>
      <c r="Q14" s="27">
        <f t="shared" si="0"/>
        <v>0</v>
      </c>
      <c r="R14" s="27">
        <f t="shared" si="1"/>
        <v>3</v>
      </c>
      <c r="S14" s="27">
        <f t="shared" si="2"/>
        <v>0.6</v>
      </c>
      <c r="T14" s="27">
        <f t="shared" si="3"/>
        <v>3</v>
      </c>
      <c r="U14" s="27">
        <f t="shared" si="4"/>
        <v>7.25</v>
      </c>
      <c r="V14" s="27">
        <f t="shared" si="5"/>
        <v>25.157999999999998</v>
      </c>
      <c r="W14" s="27">
        <f t="shared" si="6"/>
        <v>8.6</v>
      </c>
      <c r="X14" s="27">
        <f t="shared" si="7"/>
        <v>0</v>
      </c>
      <c r="Y14" s="27">
        <f t="shared" si="8"/>
        <v>1.3499999999999999</v>
      </c>
      <c r="Z14" s="27">
        <f t="shared" si="9"/>
        <v>3.2</v>
      </c>
      <c r="AA14" s="27">
        <f t="shared" si="10"/>
        <v>0.75</v>
      </c>
      <c r="AB14" s="27">
        <f t="shared" si="11"/>
        <v>1.38</v>
      </c>
      <c r="AC14" s="27">
        <f t="shared" si="12"/>
        <v>0.16000000000000003</v>
      </c>
      <c r="AD14" s="27">
        <f t="shared" si="13"/>
        <v>0</v>
      </c>
      <c r="AE14" s="28">
        <f t="shared" si="14"/>
        <v>55</v>
      </c>
      <c r="AF14" s="28">
        <f t="shared" si="15"/>
        <v>0.66002640105604227</v>
      </c>
      <c r="AG14" s="28"/>
      <c r="AH14" s="25"/>
    </row>
    <row r="15" spans="1:34">
      <c r="A15" s="1" t="s">
        <v>22</v>
      </c>
      <c r="B15" s="11"/>
      <c r="C15" s="11">
        <v>12.2</v>
      </c>
      <c r="D15" s="11">
        <v>1</v>
      </c>
      <c r="E15" s="11">
        <v>7.5</v>
      </c>
      <c r="F15" s="11">
        <v>30.2</v>
      </c>
      <c r="G15" s="11">
        <v>119.55</v>
      </c>
      <c r="H15" s="11">
        <v>21.7</v>
      </c>
      <c r="I15" s="11"/>
      <c r="J15" s="11">
        <v>5.7</v>
      </c>
      <c r="K15" s="11">
        <v>1.9</v>
      </c>
      <c r="L15" s="11">
        <v>2.5</v>
      </c>
      <c r="M15" s="11">
        <v>6.95</v>
      </c>
      <c r="N15" s="11">
        <v>4.2</v>
      </c>
      <c r="O15" s="11">
        <v>5.5</v>
      </c>
      <c r="P15" s="26">
        <f t="shared" si="16"/>
        <v>218.89999999999995</v>
      </c>
      <c r="Q15" s="27">
        <f t="shared" si="0"/>
        <v>0</v>
      </c>
      <c r="R15" s="27">
        <f t="shared" si="1"/>
        <v>12.2</v>
      </c>
      <c r="S15" s="27">
        <f t="shared" si="2"/>
        <v>0.6</v>
      </c>
      <c r="T15" s="27">
        <f t="shared" si="3"/>
        <v>4.5</v>
      </c>
      <c r="U15" s="27">
        <f t="shared" si="4"/>
        <v>30.2</v>
      </c>
      <c r="V15" s="27">
        <f t="shared" si="5"/>
        <v>71.72999999999999</v>
      </c>
      <c r="W15" s="27">
        <f t="shared" si="6"/>
        <v>10.85</v>
      </c>
      <c r="X15" s="27">
        <f t="shared" si="7"/>
        <v>0</v>
      </c>
      <c r="Y15" s="27">
        <f t="shared" si="8"/>
        <v>1.71</v>
      </c>
      <c r="Z15" s="27">
        <f t="shared" si="9"/>
        <v>3.8</v>
      </c>
      <c r="AA15" s="27">
        <f t="shared" si="10"/>
        <v>3.75</v>
      </c>
      <c r="AB15" s="27">
        <f t="shared" si="11"/>
        <v>8.34</v>
      </c>
      <c r="AC15" s="27">
        <f t="shared" si="12"/>
        <v>3.3600000000000003</v>
      </c>
      <c r="AD15" s="27">
        <f t="shared" si="13"/>
        <v>3.3</v>
      </c>
      <c r="AE15" s="28">
        <f t="shared" si="14"/>
        <v>155</v>
      </c>
      <c r="AF15" s="28">
        <f t="shared" si="15"/>
        <v>0.70808588396528116</v>
      </c>
      <c r="AG15" s="28"/>
      <c r="AH15" s="25"/>
    </row>
    <row r="16" spans="1:34">
      <c r="A16" s="1" t="s">
        <v>36</v>
      </c>
      <c r="B16" s="11">
        <v>1</v>
      </c>
      <c r="C16" s="11">
        <v>3.5</v>
      </c>
      <c r="D16" s="11"/>
      <c r="E16" s="11">
        <v>4</v>
      </c>
      <c r="F16" s="11">
        <v>5.3500000000000005</v>
      </c>
      <c r="G16" s="11">
        <v>52.500000000000021</v>
      </c>
      <c r="H16" s="11">
        <v>14.150000000000002</v>
      </c>
      <c r="I16" s="11"/>
      <c r="J16" s="11"/>
      <c r="K16" s="11"/>
      <c r="L16" s="11"/>
      <c r="M16" s="11"/>
      <c r="N16" s="11"/>
      <c r="O16" s="11"/>
      <c r="P16" s="26">
        <f t="shared" si="16"/>
        <v>80.500000000000028</v>
      </c>
      <c r="Q16" s="27">
        <f t="shared" si="0"/>
        <v>1</v>
      </c>
      <c r="R16" s="27">
        <f t="shared" si="1"/>
        <v>3.5</v>
      </c>
      <c r="S16" s="27">
        <f t="shared" si="2"/>
        <v>0</v>
      </c>
      <c r="T16" s="27">
        <f t="shared" si="3"/>
        <v>2.4</v>
      </c>
      <c r="U16" s="27">
        <f t="shared" si="4"/>
        <v>5.3500000000000005</v>
      </c>
      <c r="V16" s="27">
        <f t="shared" si="5"/>
        <v>31.500000000000011</v>
      </c>
      <c r="W16" s="27">
        <f t="shared" si="6"/>
        <v>7.0750000000000011</v>
      </c>
      <c r="X16" s="27">
        <f t="shared" si="7"/>
        <v>0</v>
      </c>
      <c r="Y16" s="27">
        <f t="shared" si="8"/>
        <v>0</v>
      </c>
      <c r="Z16" s="27">
        <f t="shared" si="9"/>
        <v>0</v>
      </c>
      <c r="AA16" s="27">
        <f t="shared" si="10"/>
        <v>0</v>
      </c>
      <c r="AB16" s="27">
        <f t="shared" si="11"/>
        <v>0</v>
      </c>
      <c r="AC16" s="27">
        <f t="shared" si="12"/>
        <v>0</v>
      </c>
      <c r="AD16" s="27">
        <f t="shared" si="13"/>
        <v>0</v>
      </c>
      <c r="AE16" s="28">
        <f t="shared" si="14"/>
        <v>51</v>
      </c>
      <c r="AF16" s="28">
        <f t="shared" si="15"/>
        <v>0.63354037267080721</v>
      </c>
      <c r="AG16" s="28"/>
      <c r="AH16" s="25"/>
    </row>
    <row r="17" spans="1:34">
      <c r="A17" s="1" t="s">
        <v>37</v>
      </c>
      <c r="B17" s="10"/>
      <c r="C17" s="20">
        <v>2</v>
      </c>
      <c r="D17" s="20">
        <v>1</v>
      </c>
      <c r="E17" s="20">
        <v>5</v>
      </c>
      <c r="F17" s="20">
        <v>5.25</v>
      </c>
      <c r="G17" s="20">
        <v>28.85</v>
      </c>
      <c r="H17" s="20">
        <v>11.5</v>
      </c>
      <c r="I17" s="20"/>
      <c r="J17" s="20">
        <v>4.3</v>
      </c>
      <c r="K17" s="10"/>
      <c r="L17" s="10"/>
      <c r="M17" s="10"/>
      <c r="N17" s="10"/>
      <c r="O17" s="10"/>
      <c r="P17" s="26">
        <f t="shared" si="16"/>
        <v>57.9</v>
      </c>
      <c r="Q17" s="27">
        <f t="shared" si="0"/>
        <v>0</v>
      </c>
      <c r="R17" s="27">
        <f t="shared" si="1"/>
        <v>2</v>
      </c>
      <c r="S17" s="27">
        <f t="shared" si="2"/>
        <v>0.6</v>
      </c>
      <c r="T17" s="27">
        <f t="shared" si="3"/>
        <v>3</v>
      </c>
      <c r="U17" s="27">
        <f t="shared" si="4"/>
        <v>5.25</v>
      </c>
      <c r="V17" s="27">
        <f t="shared" si="5"/>
        <v>17.309999999999999</v>
      </c>
      <c r="W17" s="27">
        <f t="shared" si="6"/>
        <v>5.75</v>
      </c>
      <c r="X17" s="27">
        <f t="shared" si="7"/>
        <v>0</v>
      </c>
      <c r="Y17" s="27">
        <f t="shared" si="8"/>
        <v>1.2899999999999998</v>
      </c>
      <c r="Z17" s="27">
        <f t="shared" si="9"/>
        <v>0</v>
      </c>
      <c r="AA17" s="27">
        <f t="shared" si="10"/>
        <v>0</v>
      </c>
      <c r="AB17" s="27">
        <f t="shared" si="11"/>
        <v>0</v>
      </c>
      <c r="AC17" s="27">
        <f t="shared" si="12"/>
        <v>0</v>
      </c>
      <c r="AD17" s="27">
        <f t="shared" si="13"/>
        <v>0</v>
      </c>
      <c r="AE17" s="28">
        <f t="shared" si="14"/>
        <v>36</v>
      </c>
      <c r="AF17" s="28">
        <f t="shared" si="15"/>
        <v>0.62176165803108807</v>
      </c>
      <c r="AG17" s="28">
        <v>24</v>
      </c>
      <c r="AH17" s="25">
        <v>11</v>
      </c>
    </row>
    <row r="18" spans="1:34">
      <c r="A18" s="1" t="s">
        <v>38</v>
      </c>
      <c r="B18" s="11">
        <v>1</v>
      </c>
      <c r="C18" s="11">
        <v>3.5</v>
      </c>
      <c r="D18" s="11"/>
      <c r="E18" s="11">
        <v>2</v>
      </c>
      <c r="F18" s="11">
        <v>4.2</v>
      </c>
      <c r="G18" s="11">
        <v>28.349999999999998</v>
      </c>
      <c r="H18" s="11">
        <v>30.099999999999994</v>
      </c>
      <c r="I18" s="11"/>
      <c r="J18" s="11">
        <v>1.25</v>
      </c>
      <c r="K18" s="11">
        <v>1.5</v>
      </c>
      <c r="L18" s="11">
        <v>0.45</v>
      </c>
      <c r="M18" s="11">
        <v>3.25</v>
      </c>
      <c r="N18" s="11">
        <v>3.8000000000000003</v>
      </c>
      <c r="O18" s="11">
        <v>0.60000000000000009</v>
      </c>
      <c r="P18" s="26">
        <f t="shared" si="16"/>
        <v>79.999999999999986</v>
      </c>
      <c r="Q18" s="27">
        <f t="shared" si="0"/>
        <v>1</v>
      </c>
      <c r="R18" s="27">
        <f t="shared" si="1"/>
        <v>3.5</v>
      </c>
      <c r="S18" s="27">
        <f t="shared" si="2"/>
        <v>0</v>
      </c>
      <c r="T18" s="27">
        <f t="shared" si="3"/>
        <v>1.2</v>
      </c>
      <c r="U18" s="27">
        <f t="shared" si="4"/>
        <v>4.2</v>
      </c>
      <c r="V18" s="27">
        <f t="shared" si="5"/>
        <v>17.009999999999998</v>
      </c>
      <c r="W18" s="27">
        <f t="shared" si="6"/>
        <v>15.049999999999997</v>
      </c>
      <c r="X18" s="27">
        <f t="shared" si="7"/>
        <v>0</v>
      </c>
      <c r="Y18" s="27">
        <f t="shared" si="8"/>
        <v>0.375</v>
      </c>
      <c r="Z18" s="27">
        <f t="shared" si="9"/>
        <v>3</v>
      </c>
      <c r="AA18" s="27">
        <f t="shared" si="10"/>
        <v>0.67500000000000004</v>
      </c>
      <c r="AB18" s="27">
        <f t="shared" si="11"/>
        <v>3.9</v>
      </c>
      <c r="AC18" s="27">
        <f t="shared" si="12"/>
        <v>3.0400000000000005</v>
      </c>
      <c r="AD18" s="27">
        <f t="shared" si="13"/>
        <v>0.36000000000000004</v>
      </c>
      <c r="AE18" s="28">
        <f t="shared" si="14"/>
        <v>54</v>
      </c>
      <c r="AF18" s="28">
        <f t="shared" si="15"/>
        <v>0.67500000000000016</v>
      </c>
      <c r="AG18" s="28"/>
      <c r="AH18" s="25"/>
    </row>
    <row r="19" spans="1:34">
      <c r="A19" s="1" t="s">
        <v>39</v>
      </c>
      <c r="B19" s="11"/>
      <c r="C19" s="11">
        <v>2.5499999999999998</v>
      </c>
      <c r="D19" s="11">
        <v>1</v>
      </c>
      <c r="E19" s="11">
        <v>1.7</v>
      </c>
      <c r="F19" s="11">
        <v>7.7750000000000004</v>
      </c>
      <c r="G19" s="11">
        <v>33.129999999999995</v>
      </c>
      <c r="H19" s="11">
        <v>15.839999999999998</v>
      </c>
      <c r="I19" s="11"/>
      <c r="J19" s="11">
        <v>0.25</v>
      </c>
      <c r="K19" s="11"/>
      <c r="L19" s="11"/>
      <c r="M19" s="11"/>
      <c r="N19" s="11"/>
      <c r="O19" s="11"/>
      <c r="P19" s="26">
        <f t="shared" si="16"/>
        <v>62.24499999999999</v>
      </c>
      <c r="Q19" s="27">
        <f t="shared" si="0"/>
        <v>0</v>
      </c>
      <c r="R19" s="27">
        <f t="shared" si="1"/>
        <v>2.5499999999999998</v>
      </c>
      <c r="S19" s="27">
        <f t="shared" si="2"/>
        <v>0.6</v>
      </c>
      <c r="T19" s="27">
        <f t="shared" si="3"/>
        <v>1.02</v>
      </c>
      <c r="U19" s="27">
        <f t="shared" si="4"/>
        <v>7.7750000000000004</v>
      </c>
      <c r="V19" s="27">
        <f t="shared" si="5"/>
        <v>19.877999999999997</v>
      </c>
      <c r="W19" s="27">
        <f t="shared" si="6"/>
        <v>7.919999999999999</v>
      </c>
      <c r="X19" s="27">
        <f t="shared" si="7"/>
        <v>0</v>
      </c>
      <c r="Y19" s="27">
        <f t="shared" si="8"/>
        <v>7.4999999999999997E-2</v>
      </c>
      <c r="Z19" s="27">
        <f t="shared" si="9"/>
        <v>0</v>
      </c>
      <c r="AA19" s="27">
        <f t="shared" si="10"/>
        <v>0</v>
      </c>
      <c r="AB19" s="27">
        <f t="shared" si="11"/>
        <v>0</v>
      </c>
      <c r="AC19" s="27">
        <f t="shared" si="12"/>
        <v>0</v>
      </c>
      <c r="AD19" s="27">
        <f t="shared" si="13"/>
        <v>0</v>
      </c>
      <c r="AE19" s="28">
        <f t="shared" si="14"/>
        <v>40</v>
      </c>
      <c r="AF19" s="28">
        <f t="shared" si="15"/>
        <v>0.64262189734115205</v>
      </c>
      <c r="AG19" s="28"/>
      <c r="AH19" s="25"/>
    </row>
    <row r="20" spans="1:34">
      <c r="A20" s="1" t="s">
        <v>40</v>
      </c>
      <c r="B20" s="10"/>
      <c r="C20" s="10"/>
      <c r="D20" s="10">
        <v>1</v>
      </c>
      <c r="E20" s="10">
        <v>5.5</v>
      </c>
      <c r="F20" s="10">
        <v>3.75</v>
      </c>
      <c r="G20" s="10">
        <v>22</v>
      </c>
      <c r="H20" s="10">
        <v>15.25</v>
      </c>
      <c r="I20" s="10"/>
      <c r="J20" s="10">
        <v>0.5</v>
      </c>
      <c r="K20" s="10"/>
      <c r="L20" s="10"/>
      <c r="M20" s="10"/>
      <c r="N20" s="10"/>
      <c r="O20" s="10"/>
      <c r="P20" s="26">
        <f t="shared" si="16"/>
        <v>48</v>
      </c>
      <c r="Q20" s="27">
        <f t="shared" si="0"/>
        <v>0</v>
      </c>
      <c r="R20" s="27">
        <f t="shared" si="1"/>
        <v>0</v>
      </c>
      <c r="S20" s="27">
        <f t="shared" si="2"/>
        <v>0.6</v>
      </c>
      <c r="T20" s="27">
        <f t="shared" si="3"/>
        <v>3.3</v>
      </c>
      <c r="U20" s="27">
        <f t="shared" si="4"/>
        <v>3.75</v>
      </c>
      <c r="V20" s="27">
        <f t="shared" si="5"/>
        <v>13.2</v>
      </c>
      <c r="W20" s="27">
        <f t="shared" si="6"/>
        <v>7.625</v>
      </c>
      <c r="X20" s="27">
        <f t="shared" si="7"/>
        <v>0</v>
      </c>
      <c r="Y20" s="27">
        <f t="shared" si="8"/>
        <v>0.15</v>
      </c>
      <c r="Z20" s="27">
        <f t="shared" si="9"/>
        <v>0</v>
      </c>
      <c r="AA20" s="27">
        <f t="shared" si="10"/>
        <v>0</v>
      </c>
      <c r="AB20" s="27">
        <f t="shared" si="11"/>
        <v>0</v>
      </c>
      <c r="AC20" s="27">
        <f t="shared" si="12"/>
        <v>0</v>
      </c>
      <c r="AD20" s="27">
        <f t="shared" si="13"/>
        <v>0</v>
      </c>
      <c r="AE20" s="28">
        <f t="shared" si="14"/>
        <v>29</v>
      </c>
      <c r="AF20" s="28">
        <f t="shared" si="15"/>
        <v>0.60416666666666663</v>
      </c>
      <c r="AG20" s="28">
        <v>18</v>
      </c>
      <c r="AH20" s="25">
        <v>11</v>
      </c>
    </row>
    <row r="21" spans="1:34" ht="23.25">
      <c r="A21" s="1" t="s">
        <v>41</v>
      </c>
      <c r="B21" s="11"/>
      <c r="C21" s="11"/>
      <c r="D21" s="11"/>
      <c r="E21" s="11"/>
      <c r="F21" s="10"/>
      <c r="G21" s="10">
        <v>1.2</v>
      </c>
      <c r="H21" s="10">
        <v>0.5</v>
      </c>
      <c r="I21" s="10"/>
      <c r="J21" s="10"/>
      <c r="K21" s="10"/>
      <c r="L21" s="10"/>
      <c r="M21" s="10"/>
      <c r="N21" s="10"/>
      <c r="O21" s="10"/>
      <c r="P21" s="26">
        <f t="shared" si="16"/>
        <v>1.7</v>
      </c>
      <c r="Q21" s="27">
        <f t="shared" si="0"/>
        <v>0</v>
      </c>
      <c r="R21" s="27">
        <f t="shared" si="1"/>
        <v>0</v>
      </c>
      <c r="S21" s="27">
        <f t="shared" si="2"/>
        <v>0</v>
      </c>
      <c r="T21" s="27">
        <f t="shared" si="3"/>
        <v>0</v>
      </c>
      <c r="U21" s="27">
        <f t="shared" si="4"/>
        <v>0</v>
      </c>
      <c r="V21" s="27">
        <f t="shared" si="5"/>
        <v>0.72</v>
      </c>
      <c r="W21" s="27">
        <f t="shared" si="6"/>
        <v>0.25</v>
      </c>
      <c r="X21" s="27">
        <f t="shared" si="7"/>
        <v>0</v>
      </c>
      <c r="Y21" s="27">
        <f t="shared" si="8"/>
        <v>0</v>
      </c>
      <c r="Z21" s="27">
        <f t="shared" si="9"/>
        <v>0</v>
      </c>
      <c r="AA21" s="27">
        <f t="shared" si="10"/>
        <v>0</v>
      </c>
      <c r="AB21" s="27">
        <f t="shared" si="11"/>
        <v>0</v>
      </c>
      <c r="AC21" s="27">
        <f t="shared" si="12"/>
        <v>0</v>
      </c>
      <c r="AD21" s="27">
        <f t="shared" si="13"/>
        <v>0</v>
      </c>
      <c r="AE21" s="28">
        <f t="shared" si="14"/>
        <v>1</v>
      </c>
      <c r="AF21" s="28">
        <f t="shared" si="15"/>
        <v>0.58823529411764708</v>
      </c>
      <c r="AG21" s="28">
        <v>1</v>
      </c>
      <c r="AH21" s="25">
        <v>3</v>
      </c>
    </row>
    <row r="22" spans="1:34">
      <c r="A22" s="1" t="s">
        <v>42</v>
      </c>
      <c r="B22" s="11"/>
      <c r="C22" s="11">
        <v>1</v>
      </c>
      <c r="D22" s="11"/>
      <c r="E22" s="11"/>
      <c r="F22" s="11">
        <v>3</v>
      </c>
      <c r="G22" s="11">
        <v>6.6</v>
      </c>
      <c r="H22" s="11">
        <v>2.8</v>
      </c>
      <c r="I22" s="11"/>
      <c r="J22" s="11"/>
      <c r="K22" s="11"/>
      <c r="L22" s="11"/>
      <c r="M22" s="11"/>
      <c r="N22" s="11"/>
      <c r="O22" s="11"/>
      <c r="P22" s="26">
        <f t="shared" si="16"/>
        <v>13.399999999999999</v>
      </c>
      <c r="Q22" s="27">
        <f t="shared" si="0"/>
        <v>0</v>
      </c>
      <c r="R22" s="27">
        <f t="shared" si="1"/>
        <v>1</v>
      </c>
      <c r="S22" s="27">
        <f t="shared" si="2"/>
        <v>0</v>
      </c>
      <c r="T22" s="27">
        <f t="shared" si="3"/>
        <v>0</v>
      </c>
      <c r="U22" s="27">
        <f t="shared" si="4"/>
        <v>3</v>
      </c>
      <c r="V22" s="27">
        <f t="shared" si="5"/>
        <v>3.9599999999999995</v>
      </c>
      <c r="W22" s="27">
        <f t="shared" si="6"/>
        <v>1.4</v>
      </c>
      <c r="X22" s="27">
        <f t="shared" si="7"/>
        <v>0</v>
      </c>
      <c r="Y22" s="27">
        <f t="shared" si="8"/>
        <v>0</v>
      </c>
      <c r="Z22" s="27">
        <f t="shared" si="9"/>
        <v>0</v>
      </c>
      <c r="AA22" s="27">
        <f t="shared" si="10"/>
        <v>0</v>
      </c>
      <c r="AB22" s="27">
        <f t="shared" si="11"/>
        <v>0</v>
      </c>
      <c r="AC22" s="27">
        <f t="shared" si="12"/>
        <v>0</v>
      </c>
      <c r="AD22" s="27">
        <f t="shared" si="13"/>
        <v>0</v>
      </c>
      <c r="AE22" s="28">
        <f t="shared" si="14"/>
        <v>10</v>
      </c>
      <c r="AF22" s="28">
        <f t="shared" si="15"/>
        <v>0.74626865671641796</v>
      </c>
      <c r="AG22" s="28"/>
      <c r="AH22" s="25"/>
    </row>
    <row r="23" spans="1:34">
      <c r="A23" s="1" t="s">
        <v>43</v>
      </c>
      <c r="B23" s="11"/>
      <c r="C23" s="11"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>
        <v>0.75</v>
      </c>
      <c r="N23" s="11"/>
      <c r="O23" s="11"/>
      <c r="P23" s="26">
        <f t="shared" si="16"/>
        <v>1.75</v>
      </c>
      <c r="Q23" s="27">
        <f t="shared" si="0"/>
        <v>0</v>
      </c>
      <c r="R23" s="27">
        <f t="shared" si="1"/>
        <v>1</v>
      </c>
      <c r="S23" s="27">
        <f t="shared" si="2"/>
        <v>0</v>
      </c>
      <c r="T23" s="27">
        <f t="shared" si="3"/>
        <v>0</v>
      </c>
      <c r="U23" s="27">
        <f t="shared" si="4"/>
        <v>0</v>
      </c>
      <c r="V23" s="27">
        <f t="shared" si="5"/>
        <v>0</v>
      </c>
      <c r="W23" s="27">
        <f t="shared" si="6"/>
        <v>0</v>
      </c>
      <c r="X23" s="27">
        <f t="shared" si="7"/>
        <v>0</v>
      </c>
      <c r="Y23" s="27">
        <f t="shared" si="8"/>
        <v>0</v>
      </c>
      <c r="Z23" s="27">
        <f t="shared" si="9"/>
        <v>0</v>
      </c>
      <c r="AA23" s="27">
        <f t="shared" si="10"/>
        <v>0</v>
      </c>
      <c r="AB23" s="27">
        <f t="shared" si="11"/>
        <v>0.89999999999999991</v>
      </c>
      <c r="AC23" s="27">
        <f t="shared" si="12"/>
        <v>0</v>
      </c>
      <c r="AD23" s="27">
        <f t="shared" si="13"/>
        <v>0</v>
      </c>
      <c r="AE23" s="28">
        <f t="shared" si="14"/>
        <v>2</v>
      </c>
      <c r="AF23" s="28">
        <f t="shared" si="15"/>
        <v>1.1428571428571428</v>
      </c>
      <c r="AG23" s="28"/>
      <c r="AH23" s="25"/>
    </row>
    <row r="24" spans="1:34">
      <c r="A24" s="1" t="s">
        <v>44</v>
      </c>
      <c r="B24" s="11"/>
      <c r="C24" s="11"/>
      <c r="D24" s="11"/>
      <c r="E24" s="11"/>
      <c r="F24" s="11">
        <v>6.25</v>
      </c>
      <c r="G24" s="11">
        <v>17.45</v>
      </c>
      <c r="H24" s="11">
        <v>14.75</v>
      </c>
      <c r="I24" s="11"/>
      <c r="J24" s="11">
        <v>2.25</v>
      </c>
      <c r="K24" s="11"/>
      <c r="L24" s="11"/>
      <c r="M24" s="11"/>
      <c r="N24" s="11"/>
      <c r="O24" s="11"/>
      <c r="P24" s="26">
        <f t="shared" si="16"/>
        <v>40.700000000000003</v>
      </c>
      <c r="Q24" s="27">
        <f t="shared" si="0"/>
        <v>0</v>
      </c>
      <c r="R24" s="27">
        <f t="shared" si="1"/>
        <v>0</v>
      </c>
      <c r="S24" s="27">
        <f t="shared" si="2"/>
        <v>0</v>
      </c>
      <c r="T24" s="27">
        <f t="shared" si="3"/>
        <v>0</v>
      </c>
      <c r="U24" s="27">
        <f t="shared" si="4"/>
        <v>6.25</v>
      </c>
      <c r="V24" s="27">
        <f t="shared" si="5"/>
        <v>10.469999999999999</v>
      </c>
      <c r="W24" s="27">
        <f t="shared" si="6"/>
        <v>7.375</v>
      </c>
      <c r="X24" s="27">
        <f t="shared" si="7"/>
        <v>0</v>
      </c>
      <c r="Y24" s="27">
        <f t="shared" si="8"/>
        <v>0.67499999999999993</v>
      </c>
      <c r="Z24" s="27">
        <f t="shared" si="9"/>
        <v>0</v>
      </c>
      <c r="AA24" s="27">
        <f t="shared" si="10"/>
        <v>0</v>
      </c>
      <c r="AB24" s="27">
        <f t="shared" si="11"/>
        <v>0</v>
      </c>
      <c r="AC24" s="27">
        <f t="shared" si="12"/>
        <v>0</v>
      </c>
      <c r="AD24" s="27">
        <f t="shared" si="13"/>
        <v>0</v>
      </c>
      <c r="AE24" s="28">
        <f t="shared" si="14"/>
        <v>25</v>
      </c>
      <c r="AF24" s="28">
        <f t="shared" si="15"/>
        <v>0.61425061425061422</v>
      </c>
      <c r="AG24" s="28">
        <v>37</v>
      </c>
      <c r="AH24" s="25">
        <v>47</v>
      </c>
    </row>
    <row r="25" spans="1:34">
      <c r="A25" s="1" t="s">
        <v>45</v>
      </c>
      <c r="B25" s="11">
        <v>0</v>
      </c>
      <c r="C25" s="11">
        <v>0</v>
      </c>
      <c r="D25" s="11">
        <v>1</v>
      </c>
      <c r="E25" s="11">
        <v>8</v>
      </c>
      <c r="F25" s="11">
        <v>2.25</v>
      </c>
      <c r="G25" s="11">
        <v>30.5</v>
      </c>
      <c r="H25" s="11">
        <v>6.25</v>
      </c>
      <c r="I25" s="11">
        <v>0</v>
      </c>
      <c r="J25" s="11">
        <v>0</v>
      </c>
      <c r="K25" s="11">
        <v>0.25</v>
      </c>
      <c r="L25" s="11">
        <v>0.25</v>
      </c>
      <c r="M25" s="11">
        <v>0</v>
      </c>
      <c r="N25" s="11">
        <v>0</v>
      </c>
      <c r="O25" s="11">
        <v>0</v>
      </c>
      <c r="P25" s="26">
        <f t="shared" si="16"/>
        <v>48.5</v>
      </c>
      <c r="Q25" s="27">
        <f t="shared" si="0"/>
        <v>0</v>
      </c>
      <c r="R25" s="27">
        <f t="shared" si="1"/>
        <v>0</v>
      </c>
      <c r="S25" s="27">
        <f t="shared" si="2"/>
        <v>0.6</v>
      </c>
      <c r="T25" s="27">
        <f t="shared" si="3"/>
        <v>4.8</v>
      </c>
      <c r="U25" s="27">
        <f t="shared" si="4"/>
        <v>2.25</v>
      </c>
      <c r="V25" s="27">
        <f t="shared" si="5"/>
        <v>18.3</v>
      </c>
      <c r="W25" s="27">
        <f t="shared" si="6"/>
        <v>3.125</v>
      </c>
      <c r="X25" s="27">
        <f t="shared" si="7"/>
        <v>0</v>
      </c>
      <c r="Y25" s="27">
        <f t="shared" si="8"/>
        <v>0</v>
      </c>
      <c r="Z25" s="27">
        <f t="shared" si="9"/>
        <v>0.5</v>
      </c>
      <c r="AA25" s="27">
        <f t="shared" si="10"/>
        <v>0.375</v>
      </c>
      <c r="AB25" s="27">
        <f t="shared" si="11"/>
        <v>0</v>
      </c>
      <c r="AC25" s="27">
        <f t="shared" si="12"/>
        <v>0</v>
      </c>
      <c r="AD25" s="27">
        <f t="shared" si="13"/>
        <v>0</v>
      </c>
      <c r="AE25" s="28">
        <f t="shared" si="14"/>
        <v>30</v>
      </c>
      <c r="AF25" s="28">
        <f t="shared" si="15"/>
        <v>0.61855670103092786</v>
      </c>
      <c r="AG25" s="28">
        <v>18</v>
      </c>
      <c r="AH25" s="25">
        <v>14</v>
      </c>
    </row>
    <row r="26" spans="1:34">
      <c r="A26" s="1" t="s">
        <v>46</v>
      </c>
      <c r="B26" s="11">
        <v>1</v>
      </c>
      <c r="C26" s="11"/>
      <c r="D26" s="11"/>
      <c r="E26" s="11"/>
      <c r="F26" s="11"/>
      <c r="G26" s="11">
        <v>2.92</v>
      </c>
      <c r="H26" s="11">
        <v>3.02</v>
      </c>
      <c r="I26" s="11"/>
      <c r="J26" s="11"/>
      <c r="K26" s="11"/>
      <c r="L26" s="11"/>
      <c r="M26" s="11"/>
      <c r="N26" s="11"/>
      <c r="O26" s="11"/>
      <c r="P26" s="26">
        <f t="shared" si="16"/>
        <v>6.9399999999999995</v>
      </c>
      <c r="Q26" s="27">
        <f t="shared" si="0"/>
        <v>1</v>
      </c>
      <c r="R26" s="27">
        <f t="shared" si="1"/>
        <v>0</v>
      </c>
      <c r="S26" s="27">
        <f t="shared" si="2"/>
        <v>0</v>
      </c>
      <c r="T26" s="27">
        <f t="shared" si="3"/>
        <v>0</v>
      </c>
      <c r="U26" s="27">
        <f t="shared" si="4"/>
        <v>0</v>
      </c>
      <c r="V26" s="27">
        <f t="shared" si="5"/>
        <v>1.752</v>
      </c>
      <c r="W26" s="27">
        <f t="shared" si="6"/>
        <v>1.51</v>
      </c>
      <c r="X26" s="27">
        <f t="shared" si="7"/>
        <v>0</v>
      </c>
      <c r="Y26" s="27">
        <f t="shared" si="8"/>
        <v>0</v>
      </c>
      <c r="Z26" s="27">
        <f t="shared" si="9"/>
        <v>0</v>
      </c>
      <c r="AA26" s="27">
        <f t="shared" si="10"/>
        <v>0</v>
      </c>
      <c r="AB26" s="27">
        <f t="shared" si="11"/>
        <v>0</v>
      </c>
      <c r="AC26" s="27">
        <f t="shared" si="12"/>
        <v>0</v>
      </c>
      <c r="AD26" s="27">
        <f t="shared" si="13"/>
        <v>0</v>
      </c>
      <c r="AE26" s="28">
        <f t="shared" si="14"/>
        <v>5</v>
      </c>
      <c r="AF26" s="28">
        <f t="shared" si="15"/>
        <v>0.72046109510086465</v>
      </c>
      <c r="AG26" s="28"/>
      <c r="AH26" s="25"/>
    </row>
  </sheetData>
  <autoFilter ref="A2:AH26"/>
  <mergeCells count="2">
    <mergeCell ref="F1:P1"/>
    <mergeCell ref="U1:AE1"/>
  </mergeCells>
  <pageMargins left="0.7" right="0.7" top="0.75" bottom="0.75" header="0.3" footer="0.3"/>
  <pageSetup paperSize="9" scale="22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9" sqref="A9:XFD9"/>
    </sheetView>
  </sheetViews>
  <sheetFormatPr defaultRowHeight="15.75"/>
  <cols>
    <col min="1" max="13" width="11.875" customWidth="1"/>
  </cols>
  <sheetData>
    <row r="1" spans="1:13">
      <c r="A1" s="3"/>
      <c r="B1" s="3"/>
      <c r="C1" s="3"/>
      <c r="D1" s="3"/>
      <c r="E1" s="3"/>
    </row>
    <row r="2" spans="1:13" ht="22.5">
      <c r="A2" s="3"/>
      <c r="B2" s="2" t="s">
        <v>17</v>
      </c>
      <c r="C2" s="2" t="s">
        <v>18</v>
      </c>
      <c r="D2" s="2" t="s">
        <v>19</v>
      </c>
      <c r="E2" s="2" t="s">
        <v>20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</v>
      </c>
      <c r="L2" s="2" t="s">
        <v>0</v>
      </c>
      <c r="M2" s="2" t="s">
        <v>2</v>
      </c>
    </row>
    <row r="3" spans="1:13">
      <c r="A3" s="3" t="s">
        <v>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>
      <c r="A4" s="1" t="s">
        <v>25</v>
      </c>
      <c r="B4" s="61"/>
      <c r="C4" s="61">
        <v>1</v>
      </c>
      <c r="D4" s="61">
        <v>1</v>
      </c>
      <c r="E4" s="61"/>
      <c r="F4" s="61">
        <v>2.8</v>
      </c>
      <c r="G4" s="61">
        <v>14.06</v>
      </c>
      <c r="H4" s="61">
        <v>14.15</v>
      </c>
      <c r="I4" s="61"/>
      <c r="J4" s="61">
        <v>4.7</v>
      </c>
      <c r="K4" s="61"/>
      <c r="L4" s="61"/>
      <c r="M4" s="61"/>
    </row>
    <row r="5" spans="1:13">
      <c r="A5" s="1" t="s">
        <v>26</v>
      </c>
      <c r="B5" s="11"/>
      <c r="C5" s="11"/>
      <c r="D5" s="10">
        <v>1</v>
      </c>
      <c r="E5" s="10">
        <v>2.25</v>
      </c>
      <c r="F5" s="10">
        <v>1.25</v>
      </c>
      <c r="G5" s="10">
        <v>17.350000000000001</v>
      </c>
      <c r="H5" s="10">
        <v>13.05</v>
      </c>
      <c r="I5" s="11"/>
      <c r="J5" s="10">
        <v>0.25</v>
      </c>
      <c r="K5" s="11"/>
      <c r="L5" s="11"/>
      <c r="M5" s="11"/>
    </row>
    <row r="6" spans="1:13">
      <c r="A6" s="1" t="s">
        <v>27</v>
      </c>
      <c r="B6" s="11"/>
      <c r="C6" s="11">
        <v>1</v>
      </c>
      <c r="D6" s="11">
        <v>1</v>
      </c>
      <c r="E6" s="11">
        <v>1</v>
      </c>
      <c r="F6" s="11">
        <v>5.8</v>
      </c>
      <c r="G6" s="11">
        <v>16.95</v>
      </c>
      <c r="H6" s="11">
        <v>17.5</v>
      </c>
      <c r="I6" s="11"/>
      <c r="J6" s="11">
        <v>1.1499999999999999</v>
      </c>
      <c r="K6" s="11"/>
      <c r="L6" s="11">
        <v>0.25</v>
      </c>
      <c r="M6" s="11"/>
    </row>
    <row r="7" spans="1:13">
      <c r="A7" s="1" t="s">
        <v>28</v>
      </c>
      <c r="B7" s="10"/>
      <c r="C7" s="10"/>
      <c r="D7" s="10">
        <v>1</v>
      </c>
      <c r="E7" s="10"/>
      <c r="F7" s="10">
        <v>15.3</v>
      </c>
      <c r="G7" s="10">
        <v>43.2</v>
      </c>
      <c r="H7" s="10">
        <v>23.9</v>
      </c>
      <c r="I7" s="10"/>
      <c r="J7" s="10">
        <v>1.8</v>
      </c>
      <c r="K7" s="10">
        <v>5.5</v>
      </c>
      <c r="L7" s="10">
        <v>3.35</v>
      </c>
      <c r="M7" s="62">
        <v>7.0250000000000004</v>
      </c>
    </row>
    <row r="8" spans="1:13">
      <c r="A8" s="1" t="s">
        <v>29</v>
      </c>
      <c r="B8" s="11">
        <v>1</v>
      </c>
      <c r="C8" s="11">
        <v>1.25</v>
      </c>
      <c r="D8" s="11"/>
      <c r="E8" s="11">
        <v>6</v>
      </c>
      <c r="F8" s="11">
        <v>4.95</v>
      </c>
      <c r="G8" s="11">
        <v>59.4</v>
      </c>
      <c r="H8" s="11">
        <v>47.9</v>
      </c>
      <c r="I8" s="11"/>
      <c r="J8" s="11">
        <v>7.45</v>
      </c>
      <c r="K8" s="11"/>
      <c r="L8" s="11"/>
      <c r="M8" s="11"/>
    </row>
    <row r="9" spans="1:13">
      <c r="A9" s="1" t="s">
        <v>30</v>
      </c>
      <c r="B9" s="11"/>
      <c r="C9" s="11">
        <v>2</v>
      </c>
      <c r="D9" s="11">
        <v>1</v>
      </c>
      <c r="E9" s="11">
        <v>6.55</v>
      </c>
      <c r="F9" s="11">
        <v>3.3</v>
      </c>
      <c r="G9" s="11">
        <v>58.05</v>
      </c>
      <c r="H9" s="11">
        <v>33.07</v>
      </c>
      <c r="I9" s="11"/>
      <c r="J9" s="11"/>
      <c r="K9" s="11">
        <v>0.4</v>
      </c>
      <c r="L9" s="11">
        <v>1.1000000000000001</v>
      </c>
      <c r="M9" s="11">
        <v>1</v>
      </c>
    </row>
    <row r="10" spans="1:13">
      <c r="A10" s="1" t="s">
        <v>31</v>
      </c>
      <c r="B10" s="11"/>
      <c r="C10" s="11"/>
      <c r="D10" s="11">
        <v>1</v>
      </c>
      <c r="E10" s="11">
        <v>1</v>
      </c>
      <c r="F10" s="11">
        <v>0.5</v>
      </c>
      <c r="G10" s="11">
        <v>14.75</v>
      </c>
      <c r="H10" s="11">
        <v>7.25</v>
      </c>
      <c r="I10" s="11"/>
      <c r="J10" s="11">
        <v>2.5</v>
      </c>
      <c r="K10" s="11"/>
      <c r="L10" s="11"/>
      <c r="M10" s="11"/>
    </row>
    <row r="11" spans="1:13">
      <c r="A11" s="1" t="s">
        <v>32</v>
      </c>
      <c r="B11" s="10">
        <v>1</v>
      </c>
      <c r="C11" s="10">
        <v>1</v>
      </c>
      <c r="D11" s="10"/>
      <c r="E11" s="10">
        <v>5</v>
      </c>
      <c r="F11" s="10">
        <v>4.5999999999999996</v>
      </c>
      <c r="G11" s="10">
        <v>31.65</v>
      </c>
      <c r="H11" s="10">
        <v>31.75</v>
      </c>
      <c r="I11" s="10"/>
      <c r="J11" s="10">
        <v>3.35</v>
      </c>
      <c r="K11" s="10"/>
      <c r="L11" s="10"/>
      <c r="M11" s="10"/>
    </row>
    <row r="12" spans="1:13">
      <c r="A12" s="1" t="s">
        <v>33</v>
      </c>
      <c r="B12" s="10"/>
      <c r="C12" s="10"/>
      <c r="D12" s="10">
        <v>1</v>
      </c>
      <c r="E12" s="10">
        <v>2</v>
      </c>
      <c r="F12" s="10">
        <v>4</v>
      </c>
      <c r="G12" s="10">
        <v>17.05</v>
      </c>
      <c r="H12" s="10">
        <v>9.1</v>
      </c>
      <c r="I12" s="10"/>
      <c r="J12" s="10">
        <v>1</v>
      </c>
      <c r="K12" s="10"/>
      <c r="L12" s="10"/>
      <c r="M12" s="10"/>
    </row>
    <row r="13" spans="1:13">
      <c r="A13" s="1" t="s">
        <v>34</v>
      </c>
      <c r="B13" s="11"/>
      <c r="C13" s="11"/>
      <c r="D13" s="11">
        <v>1</v>
      </c>
      <c r="E13" s="11">
        <v>6</v>
      </c>
      <c r="F13" s="11">
        <v>4.4000000000000004</v>
      </c>
      <c r="G13" s="11">
        <v>28.4</v>
      </c>
      <c r="H13" s="11">
        <v>49.85</v>
      </c>
      <c r="I13" s="11"/>
      <c r="J13" s="11">
        <v>1.6</v>
      </c>
      <c r="K13" s="11"/>
      <c r="L13" s="11"/>
      <c r="M13" s="11"/>
    </row>
    <row r="14" spans="1:13">
      <c r="A14" s="1" t="s">
        <v>35</v>
      </c>
      <c r="B14" s="11"/>
      <c r="C14" s="29">
        <v>3</v>
      </c>
      <c r="D14" s="29">
        <v>1</v>
      </c>
      <c r="E14" s="29">
        <v>5</v>
      </c>
      <c r="F14" s="29">
        <v>7.25</v>
      </c>
      <c r="G14" s="29">
        <v>41.93</v>
      </c>
      <c r="H14" s="29">
        <v>17.2</v>
      </c>
      <c r="I14" s="29"/>
      <c r="J14" s="29">
        <v>4.5</v>
      </c>
      <c r="K14" s="11">
        <v>1.6</v>
      </c>
      <c r="L14" s="11">
        <v>0.5</v>
      </c>
      <c r="M14" s="11">
        <v>1.1499999999999999</v>
      </c>
    </row>
    <row r="15" spans="1:13">
      <c r="A15" s="1" t="s">
        <v>22</v>
      </c>
      <c r="B15" s="11"/>
      <c r="C15" s="11">
        <v>12.2</v>
      </c>
      <c r="D15" s="11">
        <v>1</v>
      </c>
      <c r="E15" s="11">
        <v>7.5</v>
      </c>
      <c r="F15" s="11">
        <v>30.2</v>
      </c>
      <c r="G15" s="11">
        <v>119.55</v>
      </c>
      <c r="H15" s="11">
        <v>21.7</v>
      </c>
      <c r="I15" s="11"/>
      <c r="J15" s="11">
        <v>5.7</v>
      </c>
      <c r="K15" s="11">
        <v>1.9</v>
      </c>
      <c r="L15" s="11">
        <v>2.5</v>
      </c>
      <c r="M15" s="11">
        <v>6.95</v>
      </c>
    </row>
    <row r="16" spans="1:13">
      <c r="A16" s="1" t="s">
        <v>36</v>
      </c>
      <c r="B16" s="11">
        <v>1</v>
      </c>
      <c r="C16" s="11">
        <v>3.5</v>
      </c>
      <c r="D16" s="11"/>
      <c r="E16" s="11">
        <v>4</v>
      </c>
      <c r="F16" s="11">
        <v>5.3500000000000005</v>
      </c>
      <c r="G16" s="11">
        <v>52.500000000000021</v>
      </c>
      <c r="H16" s="11">
        <v>14.150000000000002</v>
      </c>
      <c r="I16" s="11"/>
      <c r="J16" s="11"/>
      <c r="K16" s="11"/>
      <c r="L16" s="11"/>
      <c r="M16" s="11"/>
    </row>
    <row r="17" spans="1:13">
      <c r="A17" s="1" t="s">
        <v>37</v>
      </c>
      <c r="B17" s="10"/>
      <c r="C17" s="20">
        <v>2</v>
      </c>
      <c r="D17" s="20">
        <v>1</v>
      </c>
      <c r="E17" s="20">
        <v>5</v>
      </c>
      <c r="F17" s="20">
        <v>5.25</v>
      </c>
      <c r="G17" s="20">
        <v>28.85</v>
      </c>
      <c r="H17" s="20">
        <v>11.5</v>
      </c>
      <c r="I17" s="20"/>
      <c r="J17" s="20">
        <v>4.3</v>
      </c>
      <c r="K17" s="10"/>
      <c r="L17" s="10"/>
      <c r="M17" s="10"/>
    </row>
    <row r="18" spans="1:13">
      <c r="A18" s="1" t="s">
        <v>38</v>
      </c>
      <c r="B18" s="11">
        <v>1</v>
      </c>
      <c r="C18" s="11">
        <v>3.5</v>
      </c>
      <c r="D18" s="11"/>
      <c r="E18" s="11">
        <v>2</v>
      </c>
      <c r="F18" s="11">
        <v>4.2</v>
      </c>
      <c r="G18" s="11">
        <v>28.349999999999998</v>
      </c>
      <c r="H18" s="11">
        <v>30.099999999999994</v>
      </c>
      <c r="I18" s="11"/>
      <c r="J18" s="11">
        <v>1.25</v>
      </c>
      <c r="K18" s="11">
        <v>1.5</v>
      </c>
      <c r="L18" s="11">
        <v>0.45</v>
      </c>
      <c r="M18" s="11">
        <v>3.25</v>
      </c>
    </row>
    <row r="19" spans="1:13">
      <c r="A19" s="1" t="s">
        <v>39</v>
      </c>
      <c r="B19" s="11"/>
      <c r="C19" s="11">
        <v>2.5499999999999998</v>
      </c>
      <c r="D19" s="11">
        <v>1</v>
      </c>
      <c r="E19" s="11">
        <v>1.7</v>
      </c>
      <c r="F19" s="11">
        <v>7.7750000000000004</v>
      </c>
      <c r="G19" s="11">
        <v>33.129999999999995</v>
      </c>
      <c r="H19" s="11">
        <v>15.839999999999998</v>
      </c>
      <c r="I19" s="11"/>
      <c r="J19" s="11">
        <v>0.25</v>
      </c>
      <c r="K19" s="11"/>
      <c r="L19" s="11"/>
      <c r="M19" s="11"/>
    </row>
    <row r="20" spans="1:13">
      <c r="A20" s="1" t="s">
        <v>40</v>
      </c>
      <c r="B20" s="10"/>
      <c r="C20" s="10"/>
      <c r="D20" s="10">
        <v>1</v>
      </c>
      <c r="E20" s="10">
        <v>5.5</v>
      </c>
      <c r="F20" s="10">
        <v>3.75</v>
      </c>
      <c r="G20" s="10">
        <v>22</v>
      </c>
      <c r="H20" s="10">
        <v>15.25</v>
      </c>
      <c r="I20" s="10"/>
      <c r="J20" s="10">
        <v>0.5</v>
      </c>
      <c r="K20" s="10"/>
      <c r="L20" s="10"/>
      <c r="M20" s="10"/>
    </row>
    <row r="21" spans="1:13" ht="23.25">
      <c r="A21" s="1" t="s">
        <v>41</v>
      </c>
      <c r="B21" s="11"/>
      <c r="C21" s="11"/>
      <c r="D21" s="11"/>
      <c r="E21" s="11"/>
      <c r="F21" s="10"/>
      <c r="G21" s="10">
        <v>1.2</v>
      </c>
      <c r="H21" s="10">
        <v>0.5</v>
      </c>
      <c r="I21" s="10"/>
      <c r="J21" s="10"/>
      <c r="K21" s="10"/>
      <c r="L21" s="10"/>
      <c r="M21" s="10"/>
    </row>
    <row r="22" spans="1:13">
      <c r="A22" s="1" t="s">
        <v>42</v>
      </c>
      <c r="B22" s="11"/>
      <c r="C22" s="11">
        <v>1</v>
      </c>
      <c r="D22" s="11"/>
      <c r="E22" s="11"/>
      <c r="F22" s="11">
        <v>3</v>
      </c>
      <c r="G22" s="11">
        <v>6.6</v>
      </c>
      <c r="H22" s="11">
        <v>2.8</v>
      </c>
      <c r="I22" s="11"/>
      <c r="J22" s="11"/>
      <c r="K22" s="11"/>
      <c r="L22" s="11"/>
      <c r="M22" s="11"/>
    </row>
    <row r="23" spans="1:13">
      <c r="A23" s="1" t="s">
        <v>43</v>
      </c>
      <c r="B23" s="11"/>
      <c r="C23" s="11"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>
        <v>0.75</v>
      </c>
    </row>
    <row r="24" spans="1:13">
      <c r="A24" s="1" t="s">
        <v>44</v>
      </c>
      <c r="B24" s="11"/>
      <c r="C24" s="11"/>
      <c r="D24" s="11"/>
      <c r="E24" s="11"/>
      <c r="F24" s="11">
        <v>6.25</v>
      </c>
      <c r="G24" s="11">
        <v>17.45</v>
      </c>
      <c r="H24" s="11">
        <v>14.75</v>
      </c>
      <c r="I24" s="11"/>
      <c r="J24" s="11">
        <v>2.25</v>
      </c>
      <c r="K24" s="11"/>
      <c r="L24" s="11"/>
      <c r="M24" s="11"/>
    </row>
    <row r="25" spans="1:13">
      <c r="A25" s="1" t="s">
        <v>45</v>
      </c>
      <c r="B25" s="11">
        <v>0</v>
      </c>
      <c r="C25" s="11">
        <v>0</v>
      </c>
      <c r="D25" s="11">
        <v>1</v>
      </c>
      <c r="E25" s="11">
        <v>8</v>
      </c>
      <c r="F25" s="11">
        <v>2.25</v>
      </c>
      <c r="G25" s="11">
        <v>30.5</v>
      </c>
      <c r="H25" s="11">
        <v>6.25</v>
      </c>
      <c r="I25" s="11">
        <v>0</v>
      </c>
      <c r="J25" s="11">
        <v>0</v>
      </c>
      <c r="K25" s="11">
        <v>0.25</v>
      </c>
      <c r="L25" s="11">
        <v>0.25</v>
      </c>
      <c r="M25" s="11">
        <v>0</v>
      </c>
    </row>
    <row r="26" spans="1:13">
      <c r="A26" s="1" t="s">
        <v>46</v>
      </c>
      <c r="B26" s="11">
        <v>1</v>
      </c>
      <c r="C26" s="11"/>
      <c r="D26" s="11"/>
      <c r="E26" s="11"/>
      <c r="F26" s="11"/>
      <c r="G26" s="11">
        <v>2.92</v>
      </c>
      <c r="H26" s="11">
        <v>3.02</v>
      </c>
      <c r="I26" s="11"/>
      <c r="J26" s="11"/>
      <c r="K26" s="11"/>
      <c r="L26" s="11"/>
      <c r="M26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9" sqref="J19"/>
    </sheetView>
  </sheetViews>
  <sheetFormatPr defaultColWidth="11" defaultRowHeight="15.75"/>
  <cols>
    <col min="3" max="3" width="7" customWidth="1"/>
    <col min="5" max="5" width="8.25" customWidth="1"/>
    <col min="8" max="8" width="14.25" customWidth="1"/>
    <col min="9" max="9" width="12.25" customWidth="1"/>
    <col min="11" max="15" width="6.75" customWidth="1"/>
    <col min="18" max="18" width="12" customWidth="1"/>
    <col min="23" max="23" width="15.75" customWidth="1"/>
    <col min="24" max="24" width="12.25" customWidth="1"/>
    <col min="26" max="30" width="7.75" customWidth="1"/>
    <col min="31" max="33" width="12" customWidth="1"/>
  </cols>
  <sheetData>
    <row r="1" spans="1:34">
      <c r="A1" s="3"/>
      <c r="B1" s="3"/>
      <c r="C1" s="3"/>
      <c r="D1" s="83" t="s">
        <v>15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7"/>
      <c r="R1" s="7"/>
      <c r="S1" s="7"/>
      <c r="T1" s="7"/>
      <c r="U1" s="83" t="s">
        <v>16</v>
      </c>
      <c r="V1" s="83"/>
      <c r="W1" s="83"/>
      <c r="X1" s="83"/>
      <c r="Y1" s="83"/>
      <c r="Z1" s="83"/>
      <c r="AA1" s="83"/>
      <c r="AB1" s="83"/>
      <c r="AC1" s="83"/>
      <c r="AD1" s="83"/>
      <c r="AE1" s="83"/>
      <c r="AF1" s="9"/>
      <c r="AG1" s="9"/>
      <c r="AH1" s="3"/>
    </row>
    <row r="2" spans="1:34" ht="33.75">
      <c r="A2" s="3"/>
      <c r="B2" s="2" t="s">
        <v>17</v>
      </c>
      <c r="C2" s="2" t="s">
        <v>18</v>
      </c>
      <c r="D2" s="2" t="s">
        <v>19</v>
      </c>
      <c r="E2" s="2" t="s">
        <v>20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</v>
      </c>
      <c r="L2" s="2" t="s">
        <v>0</v>
      </c>
      <c r="M2" s="2" t="s">
        <v>2</v>
      </c>
      <c r="N2" s="2" t="s">
        <v>3</v>
      </c>
      <c r="O2" s="2" t="s">
        <v>4</v>
      </c>
      <c r="P2" s="4" t="s">
        <v>14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9</v>
      </c>
      <c r="V2" s="2" t="s">
        <v>10</v>
      </c>
      <c r="W2" s="2" t="s">
        <v>11</v>
      </c>
      <c r="X2" s="2" t="s">
        <v>12</v>
      </c>
      <c r="Y2" s="2" t="s">
        <v>13</v>
      </c>
      <c r="Z2" s="2" t="s">
        <v>1</v>
      </c>
      <c r="AA2" s="2" t="s">
        <v>0</v>
      </c>
      <c r="AB2" s="2" t="s">
        <v>2</v>
      </c>
      <c r="AC2" s="2" t="s">
        <v>3</v>
      </c>
      <c r="AD2" s="2" t="s">
        <v>4</v>
      </c>
      <c r="AE2" s="5" t="s">
        <v>8</v>
      </c>
      <c r="AF2" s="13" t="s">
        <v>49</v>
      </c>
      <c r="AG2" s="12" t="s">
        <v>48</v>
      </c>
      <c r="AH2" s="12" t="s">
        <v>7</v>
      </c>
    </row>
    <row r="3" spans="1:34">
      <c r="A3" s="3" t="s">
        <v>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34">
        <v>200</v>
      </c>
      <c r="R3" s="34">
        <v>200</v>
      </c>
      <c r="S3" s="34">
        <v>120</v>
      </c>
      <c r="T3" s="34">
        <v>120</v>
      </c>
      <c r="U3" s="34">
        <v>200</v>
      </c>
      <c r="V3" s="34">
        <v>120</v>
      </c>
      <c r="W3" s="34">
        <v>100</v>
      </c>
      <c r="X3" s="34">
        <v>80</v>
      </c>
      <c r="Y3" s="34">
        <v>60</v>
      </c>
      <c r="Z3" s="34">
        <v>400</v>
      </c>
      <c r="AA3" s="34">
        <v>300</v>
      </c>
      <c r="AB3" s="34">
        <v>240</v>
      </c>
      <c r="AC3" s="34">
        <v>160</v>
      </c>
      <c r="AD3" s="34">
        <v>120</v>
      </c>
      <c r="AE3" s="35"/>
      <c r="AF3" s="35"/>
      <c r="AG3" s="30"/>
      <c r="AH3" s="30"/>
    </row>
    <row r="4" spans="1:34">
      <c r="A4" s="1" t="s">
        <v>25</v>
      </c>
      <c r="B4" s="61"/>
      <c r="C4" s="61">
        <v>1</v>
      </c>
      <c r="D4" s="61">
        <v>1</v>
      </c>
      <c r="E4" s="61"/>
      <c r="F4" s="61">
        <v>2.8</v>
      </c>
      <c r="G4" s="61">
        <v>14.06</v>
      </c>
      <c r="H4" s="61">
        <v>14.15</v>
      </c>
      <c r="I4" s="61"/>
      <c r="J4" s="61">
        <v>4.7</v>
      </c>
      <c r="K4" s="61"/>
      <c r="L4" s="61"/>
      <c r="M4" s="61"/>
      <c r="N4" s="61"/>
      <c r="O4" s="61"/>
      <c r="P4" s="36">
        <f>SUM(B4:O4)</f>
        <v>37.71</v>
      </c>
      <c r="Q4" s="40">
        <f>Q$3*B4</f>
        <v>0</v>
      </c>
      <c r="R4" s="40">
        <f>R$3*C4</f>
        <v>200</v>
      </c>
      <c r="S4" s="40">
        <f>S$3*D4</f>
        <v>120</v>
      </c>
      <c r="T4" s="40">
        <f>T$3*E4</f>
        <v>0</v>
      </c>
      <c r="U4" s="40">
        <f t="shared" ref="U4:AD4" si="0">U$3*F4</f>
        <v>560</v>
      </c>
      <c r="V4" s="40">
        <f t="shared" si="0"/>
        <v>1687.2</v>
      </c>
      <c r="W4" s="40">
        <f t="shared" si="0"/>
        <v>1415</v>
      </c>
      <c r="X4" s="40">
        <f t="shared" si="0"/>
        <v>0</v>
      </c>
      <c r="Y4" s="40">
        <f t="shared" si="0"/>
        <v>282</v>
      </c>
      <c r="Z4" s="40">
        <f t="shared" si="0"/>
        <v>0</v>
      </c>
      <c r="AA4" s="40">
        <f t="shared" si="0"/>
        <v>0</v>
      </c>
      <c r="AB4" s="40">
        <f t="shared" si="0"/>
        <v>0</v>
      </c>
      <c r="AC4" s="40">
        <f t="shared" si="0"/>
        <v>0</v>
      </c>
      <c r="AD4" s="40">
        <f t="shared" si="0"/>
        <v>0</v>
      </c>
      <c r="AE4" s="38">
        <f>ROUNDUP(SUM(Q4:AD4),0)</f>
        <v>4265</v>
      </c>
      <c r="AF4" s="39">
        <f>AE4/P4</f>
        <v>113.09997348183505</v>
      </c>
      <c r="AG4" s="31">
        <v>3240</v>
      </c>
      <c r="AH4" s="32">
        <v>12146</v>
      </c>
    </row>
    <row r="5" spans="1:34">
      <c r="A5" s="1" t="s">
        <v>26</v>
      </c>
      <c r="B5" s="11"/>
      <c r="C5" s="11"/>
      <c r="D5" s="10">
        <v>1</v>
      </c>
      <c r="E5" s="10">
        <v>2.25</v>
      </c>
      <c r="F5" s="10">
        <v>1.25</v>
      </c>
      <c r="G5" s="10">
        <v>17.350000000000001</v>
      </c>
      <c r="H5" s="10">
        <v>13.05</v>
      </c>
      <c r="I5" s="11"/>
      <c r="J5" s="10">
        <v>0.25</v>
      </c>
      <c r="K5" s="11"/>
      <c r="L5" s="11"/>
      <c r="M5" s="11"/>
      <c r="N5" s="11"/>
      <c r="O5" s="11"/>
      <c r="P5" s="36">
        <f t="shared" ref="P5:P26" si="1">SUM(B5:O5)</f>
        <v>35.150000000000006</v>
      </c>
      <c r="Q5" s="40">
        <f t="shared" ref="Q5:Q26" si="2">Q$3*B5</f>
        <v>0</v>
      </c>
      <c r="R5" s="40">
        <f t="shared" ref="R5:R26" si="3">R$3*C5</f>
        <v>0</v>
      </c>
      <c r="S5" s="40">
        <f t="shared" ref="S5:S26" si="4">S$3*D5</f>
        <v>120</v>
      </c>
      <c r="T5" s="40">
        <f t="shared" ref="T5:T26" si="5">T$3*E5</f>
        <v>270</v>
      </c>
      <c r="U5" s="40">
        <f t="shared" ref="U5:U26" si="6">U$3*F5</f>
        <v>250</v>
      </c>
      <c r="V5" s="40">
        <f t="shared" ref="V5:V26" si="7">V$3*G5</f>
        <v>2082</v>
      </c>
      <c r="W5" s="40">
        <f t="shared" ref="W5:W26" si="8">W$3*H5</f>
        <v>1305</v>
      </c>
      <c r="X5" s="40">
        <f t="shared" ref="X5:X26" si="9">X$3*I5</f>
        <v>0</v>
      </c>
      <c r="Y5" s="40">
        <f t="shared" ref="Y5:Y26" si="10">Y$3*J5</f>
        <v>15</v>
      </c>
      <c r="Z5" s="40">
        <f t="shared" ref="Z5:Z26" si="11">Z$3*K5</f>
        <v>0</v>
      </c>
      <c r="AA5" s="40">
        <f t="shared" ref="AA5:AA26" si="12">AA$3*L5</f>
        <v>0</v>
      </c>
      <c r="AB5" s="40">
        <f t="shared" ref="AB5:AB26" si="13">AB$3*M5</f>
        <v>0</v>
      </c>
      <c r="AC5" s="40">
        <f t="shared" ref="AC5:AC26" si="14">AC$3*N5</f>
        <v>0</v>
      </c>
      <c r="AD5" s="40">
        <f t="shared" ref="AD5:AD26" si="15">AD$3*O5</f>
        <v>0</v>
      </c>
      <c r="AE5" s="38">
        <f t="shared" ref="AE5:AE26" si="16">ROUNDUP(SUM(Q5:AD5),0)</f>
        <v>4042</v>
      </c>
      <c r="AF5" s="39">
        <f t="shared" ref="AF5:AF26" si="17">AE5/P5</f>
        <v>114.99288762446655</v>
      </c>
      <c r="AG5" s="59">
        <v>2760</v>
      </c>
      <c r="AH5" s="57">
        <v>3008</v>
      </c>
    </row>
    <row r="6" spans="1:34">
      <c r="A6" s="1" t="s">
        <v>27</v>
      </c>
      <c r="B6" s="11"/>
      <c r="C6" s="11">
        <v>1</v>
      </c>
      <c r="D6" s="11">
        <v>1</v>
      </c>
      <c r="E6" s="11">
        <v>1</v>
      </c>
      <c r="F6" s="11">
        <v>5.8</v>
      </c>
      <c r="G6" s="11">
        <v>16.95</v>
      </c>
      <c r="H6" s="11">
        <v>17.5</v>
      </c>
      <c r="I6" s="11"/>
      <c r="J6" s="11">
        <v>1.1499999999999999</v>
      </c>
      <c r="K6" s="11"/>
      <c r="L6" s="11">
        <v>0.25</v>
      </c>
      <c r="M6" s="11"/>
      <c r="N6" s="11">
        <v>0.4</v>
      </c>
      <c r="O6" s="11">
        <v>0.4</v>
      </c>
      <c r="P6" s="36">
        <f t="shared" si="1"/>
        <v>45.449999999999996</v>
      </c>
      <c r="Q6" s="40">
        <f t="shared" si="2"/>
        <v>0</v>
      </c>
      <c r="R6" s="40">
        <f t="shared" si="3"/>
        <v>200</v>
      </c>
      <c r="S6" s="40">
        <f t="shared" si="4"/>
        <v>120</v>
      </c>
      <c r="T6" s="40">
        <f t="shared" si="5"/>
        <v>120</v>
      </c>
      <c r="U6" s="40">
        <f t="shared" si="6"/>
        <v>1160</v>
      </c>
      <c r="V6" s="40">
        <f t="shared" si="7"/>
        <v>2034</v>
      </c>
      <c r="W6" s="40">
        <f t="shared" si="8"/>
        <v>1750</v>
      </c>
      <c r="X6" s="40">
        <f t="shared" si="9"/>
        <v>0</v>
      </c>
      <c r="Y6" s="40">
        <f t="shared" si="10"/>
        <v>69</v>
      </c>
      <c r="Z6" s="40">
        <f t="shared" si="11"/>
        <v>0</v>
      </c>
      <c r="AA6" s="40">
        <f t="shared" si="12"/>
        <v>75</v>
      </c>
      <c r="AB6" s="40">
        <f t="shared" si="13"/>
        <v>0</v>
      </c>
      <c r="AC6" s="40">
        <f t="shared" si="14"/>
        <v>64</v>
      </c>
      <c r="AD6" s="40">
        <f t="shared" si="15"/>
        <v>48</v>
      </c>
      <c r="AE6" s="38">
        <f t="shared" si="16"/>
        <v>5640</v>
      </c>
      <c r="AF6" s="39">
        <f t="shared" si="17"/>
        <v>124.0924092409241</v>
      </c>
      <c r="AG6" s="33"/>
      <c r="AH6" s="30"/>
    </row>
    <row r="7" spans="1:34">
      <c r="A7" s="1" t="s">
        <v>28</v>
      </c>
      <c r="B7" s="10"/>
      <c r="C7" s="10"/>
      <c r="D7" s="10">
        <v>1</v>
      </c>
      <c r="E7" s="10"/>
      <c r="F7" s="10">
        <v>15.3</v>
      </c>
      <c r="G7" s="10">
        <v>43.2</v>
      </c>
      <c r="H7" s="10">
        <v>23.9</v>
      </c>
      <c r="I7" s="10"/>
      <c r="J7" s="10">
        <v>1.8</v>
      </c>
      <c r="K7" s="10">
        <v>5.5</v>
      </c>
      <c r="L7" s="10">
        <v>3.35</v>
      </c>
      <c r="M7" s="62">
        <v>7.0250000000000004</v>
      </c>
      <c r="N7" s="10">
        <v>8.4749999999999996</v>
      </c>
      <c r="O7" s="10">
        <v>4.25</v>
      </c>
      <c r="P7" s="36">
        <f t="shared" si="1"/>
        <v>113.8</v>
      </c>
      <c r="Q7" s="40">
        <f t="shared" si="2"/>
        <v>0</v>
      </c>
      <c r="R7" s="40">
        <f t="shared" si="3"/>
        <v>0</v>
      </c>
      <c r="S7" s="40">
        <f t="shared" si="4"/>
        <v>120</v>
      </c>
      <c r="T7" s="40">
        <f t="shared" si="5"/>
        <v>0</v>
      </c>
      <c r="U7" s="40">
        <f t="shared" si="6"/>
        <v>3060</v>
      </c>
      <c r="V7" s="40">
        <f t="shared" si="7"/>
        <v>5184</v>
      </c>
      <c r="W7" s="40">
        <f t="shared" si="8"/>
        <v>2390</v>
      </c>
      <c r="X7" s="40">
        <f t="shared" si="9"/>
        <v>0</v>
      </c>
      <c r="Y7" s="40">
        <f t="shared" si="10"/>
        <v>108</v>
      </c>
      <c r="Z7" s="40">
        <f t="shared" si="11"/>
        <v>2200</v>
      </c>
      <c r="AA7" s="40">
        <f t="shared" si="12"/>
        <v>1005</v>
      </c>
      <c r="AB7" s="40">
        <f t="shared" si="13"/>
        <v>1686</v>
      </c>
      <c r="AC7" s="40">
        <f t="shared" si="14"/>
        <v>1356</v>
      </c>
      <c r="AD7" s="40">
        <f t="shared" si="15"/>
        <v>510</v>
      </c>
      <c r="AE7" s="38">
        <f t="shared" si="16"/>
        <v>17619</v>
      </c>
      <c r="AF7" s="39">
        <f t="shared" si="17"/>
        <v>154.82425307557119</v>
      </c>
      <c r="AG7" s="59">
        <v>8881.5</v>
      </c>
      <c r="AH7" s="57">
        <v>14428</v>
      </c>
    </row>
    <row r="8" spans="1:34">
      <c r="A8" s="1" t="s">
        <v>29</v>
      </c>
      <c r="B8" s="11">
        <v>1</v>
      </c>
      <c r="C8" s="11">
        <v>1.25</v>
      </c>
      <c r="D8" s="11"/>
      <c r="E8" s="11">
        <v>6</v>
      </c>
      <c r="F8" s="11">
        <v>4.95</v>
      </c>
      <c r="G8" s="11">
        <v>59.4</v>
      </c>
      <c r="H8" s="11">
        <v>47.9</v>
      </c>
      <c r="I8" s="11"/>
      <c r="J8" s="11">
        <v>7.45</v>
      </c>
      <c r="K8" s="11"/>
      <c r="L8" s="11"/>
      <c r="M8" s="11"/>
      <c r="N8" s="11"/>
      <c r="O8" s="11"/>
      <c r="P8" s="36">
        <f t="shared" si="1"/>
        <v>127.95</v>
      </c>
      <c r="Q8" s="40">
        <f t="shared" si="2"/>
        <v>200</v>
      </c>
      <c r="R8" s="40">
        <f t="shared" si="3"/>
        <v>250</v>
      </c>
      <c r="S8" s="40">
        <f t="shared" si="4"/>
        <v>0</v>
      </c>
      <c r="T8" s="40">
        <f t="shared" si="5"/>
        <v>720</v>
      </c>
      <c r="U8" s="40">
        <f t="shared" si="6"/>
        <v>990</v>
      </c>
      <c r="V8" s="40">
        <f t="shared" si="7"/>
        <v>7128</v>
      </c>
      <c r="W8" s="40">
        <f t="shared" si="8"/>
        <v>4790</v>
      </c>
      <c r="X8" s="40">
        <f t="shared" si="9"/>
        <v>0</v>
      </c>
      <c r="Y8" s="40">
        <f t="shared" si="10"/>
        <v>447</v>
      </c>
      <c r="Z8" s="37">
        <f t="shared" si="11"/>
        <v>0</v>
      </c>
      <c r="AA8" s="37">
        <f t="shared" si="12"/>
        <v>0</v>
      </c>
      <c r="AB8" s="37">
        <f t="shared" si="13"/>
        <v>0</v>
      </c>
      <c r="AC8" s="37">
        <f t="shared" si="14"/>
        <v>0</v>
      </c>
      <c r="AD8" s="37">
        <f t="shared" si="15"/>
        <v>0</v>
      </c>
      <c r="AE8" s="38">
        <f t="shared" si="16"/>
        <v>14525</v>
      </c>
      <c r="AF8" s="39">
        <f t="shared" si="17"/>
        <v>113.52090660414224</v>
      </c>
      <c r="AG8" s="60">
        <v>9960</v>
      </c>
      <c r="AH8" s="58">
        <v>2808</v>
      </c>
    </row>
    <row r="9" spans="1:34">
      <c r="A9" s="1" t="s">
        <v>30</v>
      </c>
      <c r="B9" s="11"/>
      <c r="C9" s="11">
        <v>2</v>
      </c>
      <c r="D9" s="11">
        <v>1</v>
      </c>
      <c r="E9" s="11">
        <v>6.55</v>
      </c>
      <c r="F9" s="11">
        <v>3.3</v>
      </c>
      <c r="G9" s="11">
        <v>58.05</v>
      </c>
      <c r="H9" s="11">
        <v>33.07</v>
      </c>
      <c r="I9" s="11"/>
      <c r="J9" s="11"/>
      <c r="K9" s="11">
        <v>0.4</v>
      </c>
      <c r="L9" s="11">
        <v>1.1000000000000001</v>
      </c>
      <c r="M9" s="11">
        <v>1</v>
      </c>
      <c r="N9" s="11">
        <v>1.6</v>
      </c>
      <c r="O9" s="11">
        <v>3.05</v>
      </c>
      <c r="P9" s="36">
        <f t="shared" si="1"/>
        <v>111.11999999999999</v>
      </c>
      <c r="Q9" s="40">
        <f t="shared" si="2"/>
        <v>0</v>
      </c>
      <c r="R9" s="40">
        <f t="shared" si="3"/>
        <v>400</v>
      </c>
      <c r="S9" s="40">
        <f t="shared" si="4"/>
        <v>120</v>
      </c>
      <c r="T9" s="40">
        <f t="shared" si="5"/>
        <v>786</v>
      </c>
      <c r="U9" s="40">
        <f t="shared" si="6"/>
        <v>660</v>
      </c>
      <c r="V9" s="40">
        <f t="shared" si="7"/>
        <v>6966</v>
      </c>
      <c r="W9" s="40">
        <f t="shared" si="8"/>
        <v>3307</v>
      </c>
      <c r="X9" s="40">
        <f t="shared" si="9"/>
        <v>0</v>
      </c>
      <c r="Y9" s="40">
        <f t="shared" si="10"/>
        <v>0</v>
      </c>
      <c r="Z9" s="37">
        <f t="shared" si="11"/>
        <v>160</v>
      </c>
      <c r="AA9" s="37">
        <f t="shared" si="12"/>
        <v>330</v>
      </c>
      <c r="AB9" s="37">
        <f t="shared" si="13"/>
        <v>240</v>
      </c>
      <c r="AC9" s="37">
        <f t="shared" si="14"/>
        <v>256</v>
      </c>
      <c r="AD9" s="37">
        <f t="shared" si="15"/>
        <v>366</v>
      </c>
      <c r="AE9" s="38">
        <f t="shared" si="16"/>
        <v>13591</v>
      </c>
      <c r="AF9" s="39">
        <f t="shared" si="17"/>
        <v>122.30921526277899</v>
      </c>
      <c r="AG9" s="33"/>
      <c r="AH9" s="30"/>
    </row>
    <row r="10" spans="1:34">
      <c r="A10" s="1" t="s">
        <v>31</v>
      </c>
      <c r="B10" s="11"/>
      <c r="C10" s="11"/>
      <c r="D10" s="11">
        <v>1</v>
      </c>
      <c r="E10" s="11">
        <v>1</v>
      </c>
      <c r="F10" s="11">
        <v>0.5</v>
      </c>
      <c r="G10" s="11">
        <v>14.75</v>
      </c>
      <c r="H10" s="11">
        <v>7.25</v>
      </c>
      <c r="I10" s="11"/>
      <c r="J10" s="11">
        <v>2.5</v>
      </c>
      <c r="K10" s="11"/>
      <c r="L10" s="11"/>
      <c r="M10" s="11"/>
      <c r="N10" s="11"/>
      <c r="O10" s="11"/>
      <c r="P10" s="36">
        <f t="shared" si="1"/>
        <v>27</v>
      </c>
      <c r="Q10" s="40">
        <f t="shared" si="2"/>
        <v>0</v>
      </c>
      <c r="R10" s="40">
        <f t="shared" si="3"/>
        <v>0</v>
      </c>
      <c r="S10" s="40">
        <f t="shared" si="4"/>
        <v>120</v>
      </c>
      <c r="T10" s="40">
        <f t="shared" si="5"/>
        <v>120</v>
      </c>
      <c r="U10" s="40">
        <f t="shared" si="6"/>
        <v>100</v>
      </c>
      <c r="V10" s="40">
        <f t="shared" si="7"/>
        <v>1770</v>
      </c>
      <c r="W10" s="40">
        <f t="shared" si="8"/>
        <v>725</v>
      </c>
      <c r="X10" s="40">
        <f t="shared" si="9"/>
        <v>0</v>
      </c>
      <c r="Y10" s="40">
        <f t="shared" si="10"/>
        <v>150</v>
      </c>
      <c r="Z10" s="37">
        <f t="shared" si="11"/>
        <v>0</v>
      </c>
      <c r="AA10" s="37">
        <f t="shared" si="12"/>
        <v>0</v>
      </c>
      <c r="AB10" s="37">
        <f t="shared" si="13"/>
        <v>0</v>
      </c>
      <c r="AC10" s="37">
        <f t="shared" si="14"/>
        <v>0</v>
      </c>
      <c r="AD10" s="37">
        <f t="shared" si="15"/>
        <v>0</v>
      </c>
      <c r="AE10" s="38">
        <f t="shared" si="16"/>
        <v>2985</v>
      </c>
      <c r="AF10" s="39">
        <f t="shared" si="17"/>
        <v>110.55555555555556</v>
      </c>
      <c r="AG10" s="33"/>
      <c r="AH10" s="30"/>
    </row>
    <row r="11" spans="1:34">
      <c r="A11" s="1" t="s">
        <v>32</v>
      </c>
      <c r="B11" s="10">
        <v>1</v>
      </c>
      <c r="C11" s="10">
        <v>1</v>
      </c>
      <c r="D11" s="10"/>
      <c r="E11" s="10">
        <v>5</v>
      </c>
      <c r="F11" s="10">
        <v>4.5999999999999996</v>
      </c>
      <c r="G11" s="10">
        <v>31.65</v>
      </c>
      <c r="H11" s="10">
        <v>31.75</v>
      </c>
      <c r="I11" s="10"/>
      <c r="J11" s="10">
        <v>3.35</v>
      </c>
      <c r="K11" s="10"/>
      <c r="L11" s="10"/>
      <c r="M11" s="10"/>
      <c r="N11" s="10"/>
      <c r="O11" s="10"/>
      <c r="P11" s="36">
        <f t="shared" si="1"/>
        <v>78.349999999999994</v>
      </c>
      <c r="Q11" s="40">
        <f t="shared" si="2"/>
        <v>200</v>
      </c>
      <c r="R11" s="40">
        <f t="shared" si="3"/>
        <v>200</v>
      </c>
      <c r="S11" s="40">
        <f t="shared" si="4"/>
        <v>0</v>
      </c>
      <c r="T11" s="40">
        <f t="shared" si="5"/>
        <v>600</v>
      </c>
      <c r="U11" s="40">
        <f t="shared" si="6"/>
        <v>919.99999999999989</v>
      </c>
      <c r="V11" s="40">
        <f t="shared" si="7"/>
        <v>3798</v>
      </c>
      <c r="W11" s="40">
        <f t="shared" si="8"/>
        <v>3175</v>
      </c>
      <c r="X11" s="40">
        <f t="shared" si="9"/>
        <v>0</v>
      </c>
      <c r="Y11" s="40">
        <f t="shared" si="10"/>
        <v>201</v>
      </c>
      <c r="Z11" s="37">
        <f t="shared" si="11"/>
        <v>0</v>
      </c>
      <c r="AA11" s="37">
        <f t="shared" si="12"/>
        <v>0</v>
      </c>
      <c r="AB11" s="37">
        <f t="shared" si="13"/>
        <v>0</v>
      </c>
      <c r="AC11" s="37">
        <f t="shared" si="14"/>
        <v>0</v>
      </c>
      <c r="AD11" s="37">
        <f t="shared" si="15"/>
        <v>0</v>
      </c>
      <c r="AE11" s="38">
        <f t="shared" si="16"/>
        <v>9094</v>
      </c>
      <c r="AF11" s="39">
        <f t="shared" si="17"/>
        <v>116.06892150606255</v>
      </c>
      <c r="AG11" s="59">
        <v>6560</v>
      </c>
      <c r="AH11" s="57">
        <v>6022</v>
      </c>
    </row>
    <row r="12" spans="1:34">
      <c r="A12" s="1" t="s">
        <v>33</v>
      </c>
      <c r="B12" s="10"/>
      <c r="C12" s="10"/>
      <c r="D12" s="10">
        <v>1</v>
      </c>
      <c r="E12" s="10">
        <v>2</v>
      </c>
      <c r="F12" s="10">
        <v>4</v>
      </c>
      <c r="G12" s="10">
        <v>17.05</v>
      </c>
      <c r="H12" s="10">
        <v>9.1</v>
      </c>
      <c r="I12" s="10"/>
      <c r="J12" s="10">
        <v>1</v>
      </c>
      <c r="K12" s="10"/>
      <c r="L12" s="10"/>
      <c r="M12" s="10"/>
      <c r="N12" s="10"/>
      <c r="O12" s="10"/>
      <c r="P12" s="36">
        <f t="shared" si="1"/>
        <v>34.15</v>
      </c>
      <c r="Q12" s="40">
        <f t="shared" si="2"/>
        <v>0</v>
      </c>
      <c r="R12" s="40">
        <f t="shared" si="3"/>
        <v>0</v>
      </c>
      <c r="S12" s="40">
        <f t="shared" si="4"/>
        <v>120</v>
      </c>
      <c r="T12" s="40">
        <f t="shared" si="5"/>
        <v>240</v>
      </c>
      <c r="U12" s="40">
        <f t="shared" si="6"/>
        <v>800</v>
      </c>
      <c r="V12" s="40">
        <f t="shared" si="7"/>
        <v>2046</v>
      </c>
      <c r="W12" s="40">
        <f t="shared" si="8"/>
        <v>910</v>
      </c>
      <c r="X12" s="40">
        <f t="shared" si="9"/>
        <v>0</v>
      </c>
      <c r="Y12" s="40">
        <f t="shared" si="10"/>
        <v>60</v>
      </c>
      <c r="Z12" s="37">
        <f t="shared" si="11"/>
        <v>0</v>
      </c>
      <c r="AA12" s="37">
        <f t="shared" si="12"/>
        <v>0</v>
      </c>
      <c r="AB12" s="37">
        <f t="shared" si="13"/>
        <v>0</v>
      </c>
      <c r="AC12" s="37">
        <f t="shared" si="14"/>
        <v>0</v>
      </c>
      <c r="AD12" s="37">
        <f t="shared" si="15"/>
        <v>0</v>
      </c>
      <c r="AE12" s="38">
        <f t="shared" si="16"/>
        <v>4176</v>
      </c>
      <c r="AF12" s="39">
        <f t="shared" si="17"/>
        <v>122.28404099560761</v>
      </c>
      <c r="AG12" s="59">
        <v>2664</v>
      </c>
      <c r="AH12" s="57">
        <v>431</v>
      </c>
    </row>
    <row r="13" spans="1:34">
      <c r="A13" s="1" t="s">
        <v>34</v>
      </c>
      <c r="B13" s="11"/>
      <c r="C13" s="11"/>
      <c r="D13" s="11">
        <v>1</v>
      </c>
      <c r="E13" s="11">
        <v>6</v>
      </c>
      <c r="F13" s="11">
        <v>4.4000000000000004</v>
      </c>
      <c r="G13" s="11">
        <v>28.4</v>
      </c>
      <c r="H13" s="11">
        <v>49.85</v>
      </c>
      <c r="I13" s="11"/>
      <c r="J13" s="11">
        <v>1.6</v>
      </c>
      <c r="K13" s="11"/>
      <c r="L13" s="11"/>
      <c r="M13" s="11"/>
      <c r="N13" s="11"/>
      <c r="O13" s="11"/>
      <c r="P13" s="36">
        <f t="shared" si="1"/>
        <v>91.25</v>
      </c>
      <c r="Q13" s="40">
        <f t="shared" si="2"/>
        <v>0</v>
      </c>
      <c r="R13" s="40">
        <f t="shared" si="3"/>
        <v>0</v>
      </c>
      <c r="S13" s="40">
        <f t="shared" si="4"/>
        <v>120</v>
      </c>
      <c r="T13" s="40">
        <f t="shared" si="5"/>
        <v>720</v>
      </c>
      <c r="U13" s="40">
        <f t="shared" si="6"/>
        <v>880.00000000000011</v>
      </c>
      <c r="V13" s="40">
        <f t="shared" si="7"/>
        <v>3408</v>
      </c>
      <c r="W13" s="40">
        <f t="shared" si="8"/>
        <v>4985</v>
      </c>
      <c r="X13" s="40">
        <f t="shared" si="9"/>
        <v>0</v>
      </c>
      <c r="Y13" s="40">
        <f t="shared" si="10"/>
        <v>96</v>
      </c>
      <c r="Z13" s="37">
        <f t="shared" si="11"/>
        <v>0</v>
      </c>
      <c r="AA13" s="37">
        <f t="shared" si="12"/>
        <v>0</v>
      </c>
      <c r="AB13" s="37">
        <f t="shared" si="13"/>
        <v>0</v>
      </c>
      <c r="AC13" s="37">
        <f t="shared" si="14"/>
        <v>0</v>
      </c>
      <c r="AD13" s="37">
        <f t="shared" si="15"/>
        <v>0</v>
      </c>
      <c r="AE13" s="38">
        <f t="shared" si="16"/>
        <v>10209</v>
      </c>
      <c r="AF13" s="39">
        <f t="shared" si="17"/>
        <v>111.87945205479453</v>
      </c>
      <c r="AG13" s="33"/>
      <c r="AH13" s="30"/>
    </row>
    <row r="14" spans="1:34">
      <c r="A14" s="1" t="s">
        <v>35</v>
      </c>
      <c r="B14" s="11"/>
      <c r="C14" s="29">
        <v>3</v>
      </c>
      <c r="D14" s="29">
        <v>1</v>
      </c>
      <c r="E14" s="29">
        <v>5</v>
      </c>
      <c r="F14" s="29">
        <v>7.25</v>
      </c>
      <c r="G14" s="29">
        <v>41.93</v>
      </c>
      <c r="H14" s="29">
        <v>17.2</v>
      </c>
      <c r="I14" s="29"/>
      <c r="J14" s="29">
        <v>4.5</v>
      </c>
      <c r="K14" s="11">
        <v>1.6</v>
      </c>
      <c r="L14" s="11">
        <v>0.5</v>
      </c>
      <c r="M14" s="11">
        <v>1.1499999999999999</v>
      </c>
      <c r="N14" s="11">
        <v>0.2</v>
      </c>
      <c r="O14" s="11"/>
      <c r="P14" s="36">
        <f t="shared" si="1"/>
        <v>83.33</v>
      </c>
      <c r="Q14" s="40">
        <f t="shared" si="2"/>
        <v>0</v>
      </c>
      <c r="R14" s="40">
        <f t="shared" si="3"/>
        <v>600</v>
      </c>
      <c r="S14" s="40">
        <f t="shared" si="4"/>
        <v>120</v>
      </c>
      <c r="T14" s="40">
        <f t="shared" si="5"/>
        <v>600</v>
      </c>
      <c r="U14" s="40">
        <f t="shared" si="6"/>
        <v>1450</v>
      </c>
      <c r="V14" s="40">
        <f t="shared" si="7"/>
        <v>5031.6000000000004</v>
      </c>
      <c r="W14" s="40">
        <f t="shared" si="8"/>
        <v>1720</v>
      </c>
      <c r="X14" s="40">
        <f t="shared" si="9"/>
        <v>0</v>
      </c>
      <c r="Y14" s="40">
        <f t="shared" si="10"/>
        <v>270</v>
      </c>
      <c r="Z14" s="37">
        <f t="shared" si="11"/>
        <v>640</v>
      </c>
      <c r="AA14" s="37">
        <f t="shared" si="12"/>
        <v>150</v>
      </c>
      <c r="AB14" s="37">
        <f t="shared" si="13"/>
        <v>276</v>
      </c>
      <c r="AC14" s="37">
        <f t="shared" si="14"/>
        <v>32</v>
      </c>
      <c r="AD14" s="37">
        <f t="shared" si="15"/>
        <v>0</v>
      </c>
      <c r="AE14" s="38">
        <f t="shared" si="16"/>
        <v>10890</v>
      </c>
      <c r="AF14" s="39">
        <f t="shared" si="17"/>
        <v>130.68522740909637</v>
      </c>
      <c r="AG14" s="60">
        <v>6361</v>
      </c>
      <c r="AH14" s="58">
        <v>3237</v>
      </c>
    </row>
    <row r="15" spans="1:34">
      <c r="A15" s="1" t="s">
        <v>22</v>
      </c>
      <c r="B15" s="11"/>
      <c r="C15" s="11">
        <v>12.2</v>
      </c>
      <c r="D15" s="11">
        <v>1</v>
      </c>
      <c r="E15" s="11">
        <v>7.5</v>
      </c>
      <c r="F15" s="11">
        <v>30.2</v>
      </c>
      <c r="G15" s="11">
        <v>119.55</v>
      </c>
      <c r="H15" s="11">
        <v>21.7</v>
      </c>
      <c r="I15" s="11"/>
      <c r="J15" s="11">
        <v>5.7</v>
      </c>
      <c r="K15" s="11">
        <v>1.9</v>
      </c>
      <c r="L15" s="11">
        <v>2.5</v>
      </c>
      <c r="M15" s="11">
        <v>6.95</v>
      </c>
      <c r="N15" s="11">
        <v>4.2</v>
      </c>
      <c r="O15" s="11">
        <v>5.5</v>
      </c>
      <c r="P15" s="36">
        <f t="shared" si="1"/>
        <v>218.89999999999995</v>
      </c>
      <c r="Q15" s="40">
        <f t="shared" si="2"/>
        <v>0</v>
      </c>
      <c r="R15" s="40">
        <f t="shared" si="3"/>
        <v>2440</v>
      </c>
      <c r="S15" s="40">
        <f t="shared" si="4"/>
        <v>120</v>
      </c>
      <c r="T15" s="40">
        <f t="shared" si="5"/>
        <v>900</v>
      </c>
      <c r="U15" s="40">
        <f t="shared" si="6"/>
        <v>6040</v>
      </c>
      <c r="V15" s="40">
        <f t="shared" si="7"/>
        <v>14346</v>
      </c>
      <c r="W15" s="40">
        <f t="shared" si="8"/>
        <v>2170</v>
      </c>
      <c r="X15" s="40">
        <f t="shared" si="9"/>
        <v>0</v>
      </c>
      <c r="Y15" s="40">
        <f t="shared" si="10"/>
        <v>342</v>
      </c>
      <c r="Z15" s="37">
        <f t="shared" si="11"/>
        <v>760</v>
      </c>
      <c r="AA15" s="37">
        <f t="shared" si="12"/>
        <v>750</v>
      </c>
      <c r="AB15" s="37">
        <f t="shared" si="13"/>
        <v>1668</v>
      </c>
      <c r="AC15" s="37">
        <f t="shared" si="14"/>
        <v>672</v>
      </c>
      <c r="AD15" s="37">
        <f t="shared" si="15"/>
        <v>660</v>
      </c>
      <c r="AE15" s="38">
        <f t="shared" si="16"/>
        <v>30868</v>
      </c>
      <c r="AF15" s="39">
        <f t="shared" si="17"/>
        <v>141.01416171767934</v>
      </c>
      <c r="AG15" s="33"/>
      <c r="AH15" s="30"/>
    </row>
    <row r="16" spans="1:34">
      <c r="A16" s="1" t="s">
        <v>36</v>
      </c>
      <c r="B16" s="11">
        <v>1</v>
      </c>
      <c r="C16" s="11">
        <v>3.5</v>
      </c>
      <c r="D16" s="11"/>
      <c r="E16" s="11">
        <v>4</v>
      </c>
      <c r="F16" s="11">
        <v>5.3500000000000005</v>
      </c>
      <c r="G16" s="11">
        <v>52.500000000000021</v>
      </c>
      <c r="H16" s="11">
        <v>14.150000000000002</v>
      </c>
      <c r="I16" s="11"/>
      <c r="J16" s="11"/>
      <c r="K16" s="11"/>
      <c r="L16" s="11"/>
      <c r="M16" s="11"/>
      <c r="N16" s="11"/>
      <c r="O16" s="11"/>
      <c r="P16" s="36">
        <f t="shared" si="1"/>
        <v>80.500000000000028</v>
      </c>
      <c r="Q16" s="40">
        <f t="shared" si="2"/>
        <v>200</v>
      </c>
      <c r="R16" s="40">
        <f t="shared" si="3"/>
        <v>700</v>
      </c>
      <c r="S16" s="40">
        <f t="shared" si="4"/>
        <v>0</v>
      </c>
      <c r="T16" s="40">
        <f t="shared" si="5"/>
        <v>480</v>
      </c>
      <c r="U16" s="40">
        <f t="shared" si="6"/>
        <v>1070</v>
      </c>
      <c r="V16" s="40">
        <f t="shared" si="7"/>
        <v>6300.0000000000027</v>
      </c>
      <c r="W16" s="40">
        <f t="shared" si="8"/>
        <v>1415.0000000000002</v>
      </c>
      <c r="X16" s="40">
        <f t="shared" si="9"/>
        <v>0</v>
      </c>
      <c r="Y16" s="40">
        <f t="shared" si="10"/>
        <v>0</v>
      </c>
      <c r="Z16" s="37">
        <f t="shared" si="11"/>
        <v>0</v>
      </c>
      <c r="AA16" s="37">
        <f t="shared" si="12"/>
        <v>0</v>
      </c>
      <c r="AB16" s="37">
        <f t="shared" si="13"/>
        <v>0</v>
      </c>
      <c r="AC16" s="37">
        <f t="shared" si="14"/>
        <v>0</v>
      </c>
      <c r="AD16" s="37">
        <f t="shared" si="15"/>
        <v>0</v>
      </c>
      <c r="AE16" s="38">
        <f t="shared" si="16"/>
        <v>10165</v>
      </c>
      <c r="AF16" s="39">
        <f t="shared" si="17"/>
        <v>126.2732919254658</v>
      </c>
      <c r="AG16" s="60">
        <v>6312</v>
      </c>
      <c r="AH16" s="58">
        <v>916</v>
      </c>
    </row>
    <row r="17" spans="1:34">
      <c r="A17" s="1" t="s">
        <v>37</v>
      </c>
      <c r="B17" s="10"/>
      <c r="C17" s="20">
        <v>2</v>
      </c>
      <c r="D17" s="20">
        <v>1</v>
      </c>
      <c r="E17" s="20">
        <v>5</v>
      </c>
      <c r="F17" s="20">
        <v>5.25</v>
      </c>
      <c r="G17" s="20">
        <v>28.85</v>
      </c>
      <c r="H17" s="20">
        <v>11.5</v>
      </c>
      <c r="I17" s="20"/>
      <c r="J17" s="20">
        <v>4.3</v>
      </c>
      <c r="K17" s="10"/>
      <c r="L17" s="10"/>
      <c r="M17" s="10"/>
      <c r="N17" s="10"/>
      <c r="O17" s="10"/>
      <c r="P17" s="36">
        <f t="shared" si="1"/>
        <v>57.9</v>
      </c>
      <c r="Q17" s="40">
        <f t="shared" si="2"/>
        <v>0</v>
      </c>
      <c r="R17" s="40">
        <f t="shared" si="3"/>
        <v>400</v>
      </c>
      <c r="S17" s="40">
        <f t="shared" si="4"/>
        <v>120</v>
      </c>
      <c r="T17" s="40">
        <f t="shared" si="5"/>
        <v>600</v>
      </c>
      <c r="U17" s="40">
        <f t="shared" si="6"/>
        <v>1050</v>
      </c>
      <c r="V17" s="40">
        <f t="shared" si="7"/>
        <v>3462</v>
      </c>
      <c r="W17" s="40">
        <f t="shared" si="8"/>
        <v>1150</v>
      </c>
      <c r="X17" s="40">
        <f t="shared" si="9"/>
        <v>0</v>
      </c>
      <c r="Y17" s="40">
        <f t="shared" si="10"/>
        <v>258</v>
      </c>
      <c r="Z17" s="37">
        <f t="shared" si="11"/>
        <v>0</v>
      </c>
      <c r="AA17" s="37">
        <f t="shared" si="12"/>
        <v>0</v>
      </c>
      <c r="AB17" s="37">
        <f t="shared" si="13"/>
        <v>0</v>
      </c>
      <c r="AC17" s="37">
        <f t="shared" si="14"/>
        <v>0</v>
      </c>
      <c r="AD17" s="37">
        <f t="shared" si="15"/>
        <v>0</v>
      </c>
      <c r="AE17" s="38">
        <f t="shared" si="16"/>
        <v>7040</v>
      </c>
      <c r="AF17" s="39">
        <f t="shared" si="17"/>
        <v>121.58894645941278</v>
      </c>
      <c r="AG17" s="59">
        <v>4408</v>
      </c>
      <c r="AH17" s="57">
        <v>1800</v>
      </c>
    </row>
    <row r="18" spans="1:34">
      <c r="A18" s="1" t="s">
        <v>38</v>
      </c>
      <c r="B18" s="11">
        <v>1</v>
      </c>
      <c r="C18" s="11">
        <v>3.5</v>
      </c>
      <c r="D18" s="11"/>
      <c r="E18" s="11">
        <v>2</v>
      </c>
      <c r="F18" s="11">
        <v>4.2</v>
      </c>
      <c r="G18" s="11">
        <v>28.349999999999998</v>
      </c>
      <c r="H18" s="11">
        <v>30.099999999999994</v>
      </c>
      <c r="I18" s="11"/>
      <c r="J18" s="11">
        <v>1.25</v>
      </c>
      <c r="K18" s="11">
        <v>1.5</v>
      </c>
      <c r="L18" s="11">
        <v>0.45</v>
      </c>
      <c r="M18" s="11">
        <v>3.25</v>
      </c>
      <c r="N18" s="11">
        <v>3.8000000000000003</v>
      </c>
      <c r="O18" s="11">
        <v>0.60000000000000009</v>
      </c>
      <c r="P18" s="36">
        <f t="shared" si="1"/>
        <v>79.999999999999986</v>
      </c>
      <c r="Q18" s="40">
        <f t="shared" si="2"/>
        <v>200</v>
      </c>
      <c r="R18" s="40">
        <f t="shared" si="3"/>
        <v>700</v>
      </c>
      <c r="S18" s="40">
        <f t="shared" si="4"/>
        <v>0</v>
      </c>
      <c r="T18" s="40">
        <f t="shared" si="5"/>
        <v>240</v>
      </c>
      <c r="U18" s="40">
        <f t="shared" si="6"/>
        <v>840</v>
      </c>
      <c r="V18" s="40">
        <f t="shared" si="7"/>
        <v>3401.9999999999995</v>
      </c>
      <c r="W18" s="40">
        <f t="shared" si="8"/>
        <v>3009.9999999999995</v>
      </c>
      <c r="X18" s="40">
        <f t="shared" si="9"/>
        <v>0</v>
      </c>
      <c r="Y18" s="40">
        <f t="shared" si="10"/>
        <v>75</v>
      </c>
      <c r="Z18" s="37">
        <f t="shared" si="11"/>
        <v>600</v>
      </c>
      <c r="AA18" s="37">
        <f t="shared" si="12"/>
        <v>135</v>
      </c>
      <c r="AB18" s="37">
        <f t="shared" si="13"/>
        <v>780</v>
      </c>
      <c r="AC18" s="37">
        <f t="shared" si="14"/>
        <v>608</v>
      </c>
      <c r="AD18" s="37">
        <f t="shared" si="15"/>
        <v>72.000000000000014</v>
      </c>
      <c r="AE18" s="38">
        <f t="shared" si="16"/>
        <v>10662</v>
      </c>
      <c r="AF18" s="39">
        <f t="shared" si="17"/>
        <v>133.27500000000003</v>
      </c>
      <c r="AG18" s="33"/>
      <c r="AH18" s="30"/>
    </row>
    <row r="19" spans="1:34">
      <c r="A19" s="1" t="s">
        <v>39</v>
      </c>
      <c r="B19" s="11"/>
      <c r="C19" s="11">
        <v>2.5499999999999998</v>
      </c>
      <c r="D19" s="11">
        <v>1</v>
      </c>
      <c r="E19" s="11">
        <v>1.7</v>
      </c>
      <c r="F19" s="11">
        <v>7.7750000000000004</v>
      </c>
      <c r="G19" s="11">
        <v>33.129999999999995</v>
      </c>
      <c r="H19" s="11">
        <v>15.839999999999998</v>
      </c>
      <c r="I19" s="11"/>
      <c r="J19" s="11">
        <v>0.25</v>
      </c>
      <c r="K19" s="11"/>
      <c r="L19" s="11"/>
      <c r="M19" s="11"/>
      <c r="N19" s="11"/>
      <c r="O19" s="11"/>
      <c r="P19" s="36">
        <f t="shared" si="1"/>
        <v>62.24499999999999</v>
      </c>
      <c r="Q19" s="40">
        <f t="shared" si="2"/>
        <v>0</v>
      </c>
      <c r="R19" s="40">
        <f t="shared" si="3"/>
        <v>509.99999999999994</v>
      </c>
      <c r="S19" s="40">
        <f t="shared" si="4"/>
        <v>120</v>
      </c>
      <c r="T19" s="40">
        <f t="shared" si="5"/>
        <v>204</v>
      </c>
      <c r="U19" s="40">
        <f t="shared" si="6"/>
        <v>1555</v>
      </c>
      <c r="V19" s="40">
        <f t="shared" si="7"/>
        <v>3975.5999999999995</v>
      </c>
      <c r="W19" s="40">
        <f t="shared" si="8"/>
        <v>1583.9999999999998</v>
      </c>
      <c r="X19" s="40">
        <f t="shared" si="9"/>
        <v>0</v>
      </c>
      <c r="Y19" s="40">
        <f t="shared" si="10"/>
        <v>15</v>
      </c>
      <c r="Z19" s="37">
        <f t="shared" si="11"/>
        <v>0</v>
      </c>
      <c r="AA19" s="37">
        <f t="shared" si="12"/>
        <v>0</v>
      </c>
      <c r="AB19" s="37">
        <f t="shared" si="13"/>
        <v>0</v>
      </c>
      <c r="AC19" s="37">
        <f t="shared" si="14"/>
        <v>0</v>
      </c>
      <c r="AD19" s="37">
        <f t="shared" si="15"/>
        <v>0</v>
      </c>
      <c r="AE19" s="38">
        <f t="shared" si="16"/>
        <v>7964</v>
      </c>
      <c r="AF19" s="39">
        <f t="shared" si="17"/>
        <v>127.94601976062336</v>
      </c>
      <c r="AG19" s="33"/>
      <c r="AH19" s="30"/>
    </row>
    <row r="20" spans="1:34">
      <c r="A20" s="1" t="s">
        <v>40</v>
      </c>
      <c r="B20" s="10"/>
      <c r="C20" s="10"/>
      <c r="D20" s="10">
        <v>1</v>
      </c>
      <c r="E20" s="10">
        <v>5.5</v>
      </c>
      <c r="F20" s="10">
        <v>3.75</v>
      </c>
      <c r="G20" s="10">
        <v>22</v>
      </c>
      <c r="H20" s="10">
        <v>15.25</v>
      </c>
      <c r="I20" s="10"/>
      <c r="J20" s="10">
        <v>0.5</v>
      </c>
      <c r="K20" s="10"/>
      <c r="L20" s="10"/>
      <c r="M20" s="10"/>
      <c r="N20" s="10"/>
      <c r="O20" s="10"/>
      <c r="P20" s="36">
        <f t="shared" si="1"/>
        <v>48</v>
      </c>
      <c r="Q20" s="40">
        <f t="shared" si="2"/>
        <v>0</v>
      </c>
      <c r="R20" s="40">
        <f t="shared" si="3"/>
        <v>0</v>
      </c>
      <c r="S20" s="40">
        <f t="shared" si="4"/>
        <v>120</v>
      </c>
      <c r="T20" s="40">
        <f t="shared" si="5"/>
        <v>660</v>
      </c>
      <c r="U20" s="40">
        <f t="shared" si="6"/>
        <v>750</v>
      </c>
      <c r="V20" s="40">
        <f t="shared" si="7"/>
        <v>2640</v>
      </c>
      <c r="W20" s="40">
        <f t="shared" si="8"/>
        <v>1525</v>
      </c>
      <c r="X20" s="40">
        <f t="shared" si="9"/>
        <v>0</v>
      </c>
      <c r="Y20" s="40">
        <f t="shared" si="10"/>
        <v>30</v>
      </c>
      <c r="Z20" s="37">
        <f t="shared" si="11"/>
        <v>0</v>
      </c>
      <c r="AA20" s="37">
        <f t="shared" si="12"/>
        <v>0</v>
      </c>
      <c r="AB20" s="37">
        <f t="shared" si="13"/>
        <v>0</v>
      </c>
      <c r="AC20" s="37">
        <f t="shared" si="14"/>
        <v>0</v>
      </c>
      <c r="AD20" s="37">
        <f t="shared" si="15"/>
        <v>0</v>
      </c>
      <c r="AE20" s="38">
        <f t="shared" si="16"/>
        <v>5725</v>
      </c>
      <c r="AF20" s="39">
        <f t="shared" si="17"/>
        <v>119.27083333333333</v>
      </c>
      <c r="AG20" s="59">
        <v>3680</v>
      </c>
      <c r="AH20" s="57">
        <v>3229</v>
      </c>
    </row>
    <row r="21" spans="1:34" ht="23.25">
      <c r="A21" s="1" t="s">
        <v>41</v>
      </c>
      <c r="B21" s="11"/>
      <c r="C21" s="11"/>
      <c r="D21" s="11"/>
      <c r="E21" s="11"/>
      <c r="F21" s="10"/>
      <c r="G21" s="10">
        <v>1.2</v>
      </c>
      <c r="H21" s="10">
        <v>0.5</v>
      </c>
      <c r="I21" s="10"/>
      <c r="J21" s="10"/>
      <c r="K21" s="10"/>
      <c r="L21" s="10"/>
      <c r="M21" s="10"/>
      <c r="N21" s="10"/>
      <c r="O21" s="10"/>
      <c r="P21" s="36">
        <f t="shared" si="1"/>
        <v>1.7</v>
      </c>
      <c r="Q21" s="40">
        <f t="shared" si="2"/>
        <v>0</v>
      </c>
      <c r="R21" s="40">
        <f t="shared" si="3"/>
        <v>0</v>
      </c>
      <c r="S21" s="40">
        <f t="shared" si="4"/>
        <v>0</v>
      </c>
      <c r="T21" s="40">
        <f t="shared" si="5"/>
        <v>0</v>
      </c>
      <c r="U21" s="40">
        <f t="shared" si="6"/>
        <v>0</v>
      </c>
      <c r="V21" s="40">
        <f t="shared" si="7"/>
        <v>144</v>
      </c>
      <c r="W21" s="40">
        <f t="shared" si="8"/>
        <v>50</v>
      </c>
      <c r="X21" s="40">
        <f t="shared" si="9"/>
        <v>0</v>
      </c>
      <c r="Y21" s="40">
        <f t="shared" si="10"/>
        <v>0</v>
      </c>
      <c r="Z21" s="37">
        <f t="shared" si="11"/>
        <v>0</v>
      </c>
      <c r="AA21" s="37">
        <f t="shared" si="12"/>
        <v>0</v>
      </c>
      <c r="AB21" s="37">
        <f t="shared" si="13"/>
        <v>0</v>
      </c>
      <c r="AC21" s="37">
        <f t="shared" si="14"/>
        <v>0</v>
      </c>
      <c r="AD21" s="37">
        <f t="shared" si="15"/>
        <v>0</v>
      </c>
      <c r="AE21" s="38">
        <f t="shared" si="16"/>
        <v>194</v>
      </c>
      <c r="AF21" s="39">
        <f t="shared" si="17"/>
        <v>114.11764705882354</v>
      </c>
      <c r="AG21" s="59">
        <v>232</v>
      </c>
      <c r="AH21" s="57">
        <v>0</v>
      </c>
    </row>
    <row r="22" spans="1:34" ht="23.25">
      <c r="A22" s="1" t="s">
        <v>42</v>
      </c>
      <c r="B22" s="11"/>
      <c r="C22" s="11">
        <v>1</v>
      </c>
      <c r="D22" s="11"/>
      <c r="E22" s="11"/>
      <c r="F22" s="11">
        <v>3</v>
      </c>
      <c r="G22" s="11">
        <v>6.6</v>
      </c>
      <c r="H22" s="11">
        <v>2.8</v>
      </c>
      <c r="I22" s="11"/>
      <c r="J22" s="11"/>
      <c r="K22" s="11"/>
      <c r="L22" s="11"/>
      <c r="M22" s="11"/>
      <c r="N22" s="11"/>
      <c r="O22" s="11"/>
      <c r="P22" s="36">
        <f t="shared" si="1"/>
        <v>13.399999999999999</v>
      </c>
      <c r="Q22" s="40">
        <f t="shared" si="2"/>
        <v>0</v>
      </c>
      <c r="R22" s="40">
        <f t="shared" si="3"/>
        <v>200</v>
      </c>
      <c r="S22" s="40">
        <f t="shared" si="4"/>
        <v>0</v>
      </c>
      <c r="T22" s="40">
        <f t="shared" si="5"/>
        <v>0</v>
      </c>
      <c r="U22" s="40">
        <f t="shared" si="6"/>
        <v>600</v>
      </c>
      <c r="V22" s="40">
        <f t="shared" si="7"/>
        <v>792</v>
      </c>
      <c r="W22" s="40">
        <f t="shared" si="8"/>
        <v>280</v>
      </c>
      <c r="X22" s="40">
        <f t="shared" si="9"/>
        <v>0</v>
      </c>
      <c r="Y22" s="40">
        <f t="shared" si="10"/>
        <v>0</v>
      </c>
      <c r="Z22" s="37">
        <f t="shared" si="11"/>
        <v>0</v>
      </c>
      <c r="AA22" s="37">
        <f t="shared" si="12"/>
        <v>0</v>
      </c>
      <c r="AB22" s="37">
        <f t="shared" si="13"/>
        <v>0</v>
      </c>
      <c r="AC22" s="37">
        <f t="shared" si="14"/>
        <v>0</v>
      </c>
      <c r="AD22" s="37">
        <f t="shared" si="15"/>
        <v>0</v>
      </c>
      <c r="AE22" s="38">
        <f t="shared" si="16"/>
        <v>1872</v>
      </c>
      <c r="AF22" s="39">
        <f t="shared" si="17"/>
        <v>139.70149253731344</v>
      </c>
      <c r="AG22" s="33"/>
      <c r="AH22" s="30"/>
    </row>
    <row r="23" spans="1:34">
      <c r="A23" s="1" t="s">
        <v>43</v>
      </c>
      <c r="B23" s="11"/>
      <c r="C23" s="11"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>
        <v>0.75</v>
      </c>
      <c r="N23" s="11"/>
      <c r="O23" s="11"/>
      <c r="P23" s="36">
        <f t="shared" si="1"/>
        <v>1.75</v>
      </c>
      <c r="Q23" s="40">
        <f t="shared" si="2"/>
        <v>0</v>
      </c>
      <c r="R23" s="40">
        <f t="shared" si="3"/>
        <v>200</v>
      </c>
      <c r="S23" s="40">
        <f t="shared" si="4"/>
        <v>0</v>
      </c>
      <c r="T23" s="40">
        <f t="shared" si="5"/>
        <v>0</v>
      </c>
      <c r="U23" s="40">
        <f t="shared" si="6"/>
        <v>0</v>
      </c>
      <c r="V23" s="40">
        <f t="shared" si="7"/>
        <v>0</v>
      </c>
      <c r="W23" s="40">
        <f t="shared" si="8"/>
        <v>0</v>
      </c>
      <c r="X23" s="40">
        <f t="shared" si="9"/>
        <v>0</v>
      </c>
      <c r="Y23" s="40">
        <f t="shared" si="10"/>
        <v>0</v>
      </c>
      <c r="Z23" s="37">
        <f t="shared" si="11"/>
        <v>0</v>
      </c>
      <c r="AA23" s="37">
        <f t="shared" si="12"/>
        <v>0</v>
      </c>
      <c r="AB23" s="37">
        <f t="shared" si="13"/>
        <v>180</v>
      </c>
      <c r="AC23" s="37">
        <f t="shared" si="14"/>
        <v>0</v>
      </c>
      <c r="AD23" s="37">
        <f t="shared" si="15"/>
        <v>0</v>
      </c>
      <c r="AE23" s="38">
        <f t="shared" si="16"/>
        <v>380</v>
      </c>
      <c r="AF23" s="39">
        <f t="shared" si="17"/>
        <v>217.14285714285714</v>
      </c>
      <c r="AG23" s="33"/>
      <c r="AH23" s="30"/>
    </row>
    <row r="24" spans="1:34">
      <c r="A24" s="1" t="s">
        <v>44</v>
      </c>
      <c r="B24" s="11"/>
      <c r="C24" s="11"/>
      <c r="D24" s="11"/>
      <c r="E24" s="11"/>
      <c r="F24" s="11">
        <v>6.25</v>
      </c>
      <c r="G24" s="11">
        <v>17.45</v>
      </c>
      <c r="H24" s="11">
        <v>14.75</v>
      </c>
      <c r="I24" s="11"/>
      <c r="J24" s="11">
        <v>2.25</v>
      </c>
      <c r="K24" s="11"/>
      <c r="L24" s="11"/>
      <c r="M24" s="11"/>
      <c r="N24" s="11"/>
      <c r="O24" s="11"/>
      <c r="P24" s="36">
        <f t="shared" si="1"/>
        <v>40.700000000000003</v>
      </c>
      <c r="Q24" s="40">
        <f t="shared" si="2"/>
        <v>0</v>
      </c>
      <c r="R24" s="40">
        <f t="shared" si="3"/>
        <v>0</v>
      </c>
      <c r="S24" s="40">
        <f t="shared" si="4"/>
        <v>0</v>
      </c>
      <c r="T24" s="40">
        <f t="shared" si="5"/>
        <v>0</v>
      </c>
      <c r="U24" s="40">
        <f t="shared" si="6"/>
        <v>1250</v>
      </c>
      <c r="V24" s="40">
        <f t="shared" si="7"/>
        <v>2094</v>
      </c>
      <c r="W24" s="40">
        <f t="shared" si="8"/>
        <v>1475</v>
      </c>
      <c r="X24" s="40">
        <f t="shared" si="9"/>
        <v>0</v>
      </c>
      <c r="Y24" s="40">
        <f t="shared" si="10"/>
        <v>135</v>
      </c>
      <c r="Z24" s="40">
        <f t="shared" si="11"/>
        <v>0</v>
      </c>
      <c r="AA24" s="40">
        <f t="shared" si="12"/>
        <v>0</v>
      </c>
      <c r="AB24" s="40">
        <f t="shared" si="13"/>
        <v>0</v>
      </c>
      <c r="AC24" s="40">
        <f t="shared" si="14"/>
        <v>0</v>
      </c>
      <c r="AD24" s="40">
        <f t="shared" si="15"/>
        <v>0</v>
      </c>
      <c r="AE24" s="38">
        <f t="shared" si="16"/>
        <v>4954</v>
      </c>
      <c r="AF24" s="39">
        <f t="shared" si="17"/>
        <v>121.71990171990171</v>
      </c>
      <c r="AG24" s="59">
        <v>4923.2</v>
      </c>
      <c r="AH24" s="57">
        <v>7487</v>
      </c>
    </row>
    <row r="25" spans="1:34">
      <c r="A25" s="1" t="s">
        <v>45</v>
      </c>
      <c r="B25" s="11">
        <v>0</v>
      </c>
      <c r="C25" s="11">
        <v>0</v>
      </c>
      <c r="D25" s="11">
        <v>1</v>
      </c>
      <c r="E25" s="11">
        <v>8</v>
      </c>
      <c r="F25" s="11">
        <v>2.25</v>
      </c>
      <c r="G25" s="11">
        <v>30.5</v>
      </c>
      <c r="H25" s="11">
        <v>6.25</v>
      </c>
      <c r="I25" s="11">
        <v>0</v>
      </c>
      <c r="J25" s="11">
        <v>0</v>
      </c>
      <c r="K25" s="11">
        <v>0.25</v>
      </c>
      <c r="L25" s="11">
        <v>0.25</v>
      </c>
      <c r="M25" s="11">
        <v>0</v>
      </c>
      <c r="N25" s="11">
        <v>0</v>
      </c>
      <c r="O25" s="11">
        <v>0</v>
      </c>
      <c r="P25" s="36">
        <f t="shared" si="1"/>
        <v>48.5</v>
      </c>
      <c r="Q25" s="40">
        <f t="shared" si="2"/>
        <v>0</v>
      </c>
      <c r="R25" s="40">
        <f t="shared" si="3"/>
        <v>0</v>
      </c>
      <c r="S25" s="40">
        <f t="shared" si="4"/>
        <v>120</v>
      </c>
      <c r="T25" s="40">
        <f t="shared" si="5"/>
        <v>960</v>
      </c>
      <c r="U25" s="40">
        <f t="shared" si="6"/>
        <v>450</v>
      </c>
      <c r="V25" s="40">
        <f t="shared" si="7"/>
        <v>3660</v>
      </c>
      <c r="W25" s="40">
        <f t="shared" si="8"/>
        <v>625</v>
      </c>
      <c r="X25" s="40">
        <f t="shared" si="9"/>
        <v>0</v>
      </c>
      <c r="Y25" s="40">
        <f t="shared" si="10"/>
        <v>0</v>
      </c>
      <c r="Z25" s="40">
        <f t="shared" si="11"/>
        <v>100</v>
      </c>
      <c r="AA25" s="40">
        <f t="shared" si="12"/>
        <v>75</v>
      </c>
      <c r="AB25" s="40">
        <f t="shared" si="13"/>
        <v>0</v>
      </c>
      <c r="AC25" s="40">
        <f t="shared" si="14"/>
        <v>0</v>
      </c>
      <c r="AD25" s="40">
        <f t="shared" si="15"/>
        <v>0</v>
      </c>
      <c r="AE25" s="38">
        <f t="shared" si="16"/>
        <v>5990</v>
      </c>
      <c r="AF25" s="39">
        <f t="shared" si="17"/>
        <v>123.50515463917526</v>
      </c>
      <c r="AG25" s="59">
        <v>3342</v>
      </c>
      <c r="AH25" s="57">
        <v>5816</v>
      </c>
    </row>
    <row r="26" spans="1:34">
      <c r="A26" s="1" t="s">
        <v>46</v>
      </c>
      <c r="B26" s="11">
        <v>1</v>
      </c>
      <c r="C26" s="11"/>
      <c r="D26" s="11"/>
      <c r="E26" s="11"/>
      <c r="F26" s="11"/>
      <c r="G26" s="11">
        <v>2.92</v>
      </c>
      <c r="H26" s="11">
        <v>3.02</v>
      </c>
      <c r="I26" s="11"/>
      <c r="J26" s="11"/>
      <c r="K26" s="11"/>
      <c r="L26" s="11"/>
      <c r="M26" s="11"/>
      <c r="N26" s="11"/>
      <c r="O26" s="11"/>
      <c r="P26" s="36">
        <f t="shared" si="1"/>
        <v>6.9399999999999995</v>
      </c>
      <c r="Q26" s="40">
        <f t="shared" si="2"/>
        <v>200</v>
      </c>
      <c r="R26" s="40">
        <f t="shared" si="3"/>
        <v>0</v>
      </c>
      <c r="S26" s="40">
        <f t="shared" si="4"/>
        <v>0</v>
      </c>
      <c r="T26" s="40">
        <f t="shared" si="5"/>
        <v>0</v>
      </c>
      <c r="U26" s="40">
        <f t="shared" si="6"/>
        <v>0</v>
      </c>
      <c r="V26" s="40">
        <f t="shared" si="7"/>
        <v>350.4</v>
      </c>
      <c r="W26" s="40">
        <f t="shared" si="8"/>
        <v>302</v>
      </c>
      <c r="X26" s="40">
        <f t="shared" si="9"/>
        <v>0</v>
      </c>
      <c r="Y26" s="40">
        <f t="shared" si="10"/>
        <v>0</v>
      </c>
      <c r="Z26" s="40">
        <f t="shared" si="11"/>
        <v>0</v>
      </c>
      <c r="AA26" s="40">
        <f t="shared" si="12"/>
        <v>0</v>
      </c>
      <c r="AB26" s="40">
        <f t="shared" si="13"/>
        <v>0</v>
      </c>
      <c r="AC26" s="40">
        <f t="shared" si="14"/>
        <v>0</v>
      </c>
      <c r="AD26" s="40">
        <f t="shared" si="15"/>
        <v>0</v>
      </c>
      <c r="AE26" s="38">
        <f t="shared" si="16"/>
        <v>853</v>
      </c>
      <c r="AF26" s="39">
        <f t="shared" si="17"/>
        <v>122.91066282420751</v>
      </c>
      <c r="AG26" s="60">
        <v>877</v>
      </c>
      <c r="AH26" s="58">
        <v>2339</v>
      </c>
    </row>
  </sheetData>
  <autoFilter ref="A2:AH26"/>
  <mergeCells count="2">
    <mergeCell ref="D1:P1"/>
    <mergeCell ref="U1:A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7" sqref="I3:J7"/>
    </sheetView>
  </sheetViews>
  <sheetFormatPr defaultRowHeight="15.75"/>
  <cols>
    <col min="1" max="1" width="16.75" customWidth="1"/>
    <col min="2" max="2" width="31.125" customWidth="1"/>
    <col min="3" max="3" width="24.75" customWidth="1"/>
    <col min="4" max="4" width="27.125" customWidth="1"/>
    <col min="9" max="9" width="14.75" customWidth="1"/>
  </cols>
  <sheetData>
    <row r="1" spans="1:10">
      <c r="A1" t="s">
        <v>81</v>
      </c>
      <c r="B1" t="s">
        <v>80</v>
      </c>
      <c r="C1" t="s">
        <v>82</v>
      </c>
      <c r="D1" t="s">
        <v>83</v>
      </c>
      <c r="E1" t="s">
        <v>84</v>
      </c>
    </row>
    <row r="2" spans="1:10">
      <c r="A2" s="68" t="s">
        <v>66</v>
      </c>
      <c r="B2" s="65" t="s">
        <v>72</v>
      </c>
      <c r="C2" s="65">
        <v>6000000</v>
      </c>
      <c r="D2" s="65">
        <v>6000000</v>
      </c>
      <c r="E2" t="s">
        <v>78</v>
      </c>
    </row>
    <row r="3" spans="1:10" ht="30">
      <c r="A3" s="65" t="s">
        <v>74</v>
      </c>
      <c r="B3" s="65" t="s">
        <v>73</v>
      </c>
      <c r="C3" s="65"/>
      <c r="D3" s="65">
        <v>115500</v>
      </c>
      <c r="E3" t="s">
        <v>76</v>
      </c>
      <c r="I3" t="s">
        <v>57</v>
      </c>
      <c r="J3">
        <f>D4+D10+D14+D15+D17</f>
        <v>24340145.5</v>
      </c>
    </row>
    <row r="4" spans="1:10" ht="30">
      <c r="A4" s="69" t="s">
        <v>57</v>
      </c>
      <c r="B4" s="65" t="s">
        <v>58</v>
      </c>
      <c r="C4" s="65">
        <v>26331000</v>
      </c>
      <c r="D4" s="65">
        <v>21064800</v>
      </c>
      <c r="E4" t="s">
        <v>78</v>
      </c>
      <c r="I4" t="s">
        <v>66</v>
      </c>
      <c r="J4">
        <f>D2+D11+D16</f>
        <v>9000000</v>
      </c>
    </row>
    <row r="5" spans="1:10" ht="60">
      <c r="A5" s="70" t="s">
        <v>59</v>
      </c>
      <c r="B5" s="65" t="s">
        <v>60</v>
      </c>
      <c r="C5" s="65">
        <v>400000</v>
      </c>
      <c r="D5" s="65">
        <v>400000</v>
      </c>
      <c r="E5" t="s">
        <v>78</v>
      </c>
      <c r="I5" t="s">
        <v>59</v>
      </c>
      <c r="J5">
        <f>D5+D6+D7+D8+D9+D12+D13+D18</f>
        <v>4080500</v>
      </c>
    </row>
    <row r="6" spans="1:10" ht="30">
      <c r="A6" s="70" t="s">
        <v>59</v>
      </c>
      <c r="B6" s="65" t="s">
        <v>61</v>
      </c>
      <c r="C6" s="65">
        <v>400000</v>
      </c>
      <c r="D6" s="65">
        <v>400000</v>
      </c>
      <c r="E6" t="s">
        <v>78</v>
      </c>
      <c r="I6" t="s">
        <v>74</v>
      </c>
      <c r="J6">
        <f>D3</f>
        <v>115500</v>
      </c>
    </row>
    <row r="7" spans="1:10" ht="30">
      <c r="A7" s="70" t="s">
        <v>59</v>
      </c>
      <c r="B7" s="65" t="s">
        <v>62</v>
      </c>
      <c r="C7" s="65">
        <v>400000</v>
      </c>
      <c r="D7" s="65">
        <v>400000</v>
      </c>
      <c r="E7" t="s">
        <v>78</v>
      </c>
      <c r="I7" t="s">
        <v>86</v>
      </c>
      <c r="J7">
        <v>444714</v>
      </c>
    </row>
    <row r="8" spans="1:10" ht="30">
      <c r="A8" s="70" t="s">
        <v>59</v>
      </c>
      <c r="B8" s="65" t="s">
        <v>63</v>
      </c>
      <c r="C8" s="65">
        <v>400000</v>
      </c>
      <c r="D8" s="65">
        <v>400000</v>
      </c>
      <c r="E8" t="s">
        <v>78</v>
      </c>
    </row>
    <row r="9" spans="1:10">
      <c r="A9" s="70" t="s">
        <v>59</v>
      </c>
      <c r="B9" s="65" t="s">
        <v>64</v>
      </c>
      <c r="C9" s="65">
        <v>1250000</v>
      </c>
      <c r="D9" s="65">
        <v>1250000</v>
      </c>
      <c r="E9" t="s">
        <v>78</v>
      </c>
    </row>
    <row r="10" spans="1:10" ht="30">
      <c r="A10" s="69" t="s">
        <v>57</v>
      </c>
      <c r="B10" s="65" t="s">
        <v>65</v>
      </c>
      <c r="C10" s="65"/>
      <c r="D10" s="65">
        <v>273600</v>
      </c>
      <c r="E10" t="s">
        <v>78</v>
      </c>
    </row>
    <row r="11" spans="1:10">
      <c r="A11" s="68" t="s">
        <v>66</v>
      </c>
      <c r="B11" s="65" t="s">
        <v>67</v>
      </c>
      <c r="C11" s="65">
        <v>1500000</v>
      </c>
      <c r="D11" s="65">
        <v>1500000</v>
      </c>
      <c r="E11" t="s">
        <v>78</v>
      </c>
    </row>
    <row r="12" spans="1:10" ht="30">
      <c r="A12" s="70" t="s">
        <v>59</v>
      </c>
      <c r="B12" s="65" t="s">
        <v>68</v>
      </c>
      <c r="C12" s="65">
        <v>400000</v>
      </c>
      <c r="D12" s="65">
        <v>400000</v>
      </c>
      <c r="E12" t="s">
        <v>78</v>
      </c>
    </row>
    <row r="13" spans="1:10" ht="30">
      <c r="A13" s="70" t="s">
        <v>59</v>
      </c>
      <c r="B13" s="65" t="s">
        <v>69</v>
      </c>
      <c r="C13" s="65">
        <v>1200000</v>
      </c>
      <c r="D13" s="65">
        <v>700000</v>
      </c>
      <c r="E13" t="s">
        <v>78</v>
      </c>
    </row>
    <row r="14" spans="1:10">
      <c r="A14" s="69" t="s">
        <v>57</v>
      </c>
      <c r="B14" s="65" t="s">
        <v>70</v>
      </c>
      <c r="C14" s="65"/>
      <c r="D14" s="65">
        <v>273600</v>
      </c>
      <c r="E14" t="s">
        <v>78</v>
      </c>
    </row>
    <row r="15" spans="1:10">
      <c r="A15" s="69" t="s">
        <v>57</v>
      </c>
      <c r="B15" s="65" t="s">
        <v>67</v>
      </c>
      <c r="C15" s="65"/>
      <c r="D15" s="65">
        <v>273600</v>
      </c>
      <c r="E15" t="s">
        <v>78</v>
      </c>
    </row>
    <row r="16" spans="1:10">
      <c r="A16" s="68" t="s">
        <v>66</v>
      </c>
      <c r="B16" s="65" t="s">
        <v>70</v>
      </c>
      <c r="C16" s="65">
        <v>1500000</v>
      </c>
      <c r="D16" s="65">
        <v>1500000</v>
      </c>
      <c r="E16" t="s">
        <v>78</v>
      </c>
    </row>
    <row r="17" spans="1:13">
      <c r="A17" s="69" t="s">
        <v>57</v>
      </c>
      <c r="B17" s="65" t="s">
        <v>71</v>
      </c>
      <c r="C17" s="65">
        <v>6000000</v>
      </c>
      <c r="D17" s="65">
        <v>2454545.5</v>
      </c>
      <c r="E17" t="s">
        <v>77</v>
      </c>
    </row>
    <row r="18" spans="1:13">
      <c r="A18" s="70" t="s">
        <v>59</v>
      </c>
      <c r="B18" s="65" t="s">
        <v>71</v>
      </c>
      <c r="C18" s="65">
        <v>261000</v>
      </c>
      <c r="D18" s="65">
        <v>130500</v>
      </c>
      <c r="E18" t="s">
        <v>76</v>
      </c>
      <c r="K18">
        <f>L18/14*2</f>
        <v>444714.28571428574</v>
      </c>
      <c r="L18" s="66">
        <v>3113000</v>
      </c>
      <c r="M18" s="66">
        <v>3113000</v>
      </c>
    </row>
    <row r="19" spans="1:13" ht="30">
      <c r="A19" s="66" t="s">
        <v>79</v>
      </c>
      <c r="B19" s="66" t="s">
        <v>75</v>
      </c>
      <c r="C19" s="66">
        <v>444714</v>
      </c>
      <c r="D19" s="66">
        <v>444714</v>
      </c>
      <c r="E19" t="s">
        <v>78</v>
      </c>
    </row>
    <row r="20" spans="1:13">
      <c r="C20">
        <f>SUM(C2:C18)</f>
        <v>46042000</v>
      </c>
      <c r="D20">
        <f>SUM(D2:D19)</f>
        <v>37980859.5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J24" sqref="J24"/>
    </sheetView>
  </sheetViews>
  <sheetFormatPr defaultRowHeight="15.75"/>
  <cols>
    <col min="1" max="1" width="14.375" customWidth="1"/>
    <col min="4" max="4" width="15.5" customWidth="1"/>
  </cols>
  <sheetData>
    <row r="1" spans="1:10">
      <c r="F1" t="s">
        <v>84</v>
      </c>
      <c r="G1" t="s">
        <v>82</v>
      </c>
    </row>
    <row r="2" spans="1:10">
      <c r="A2" s="65">
        <v>6000000</v>
      </c>
      <c r="B2" t="s">
        <v>78</v>
      </c>
      <c r="F2" t="s">
        <v>76</v>
      </c>
      <c r="G2" s="65">
        <f>115500+130500</f>
        <v>246000</v>
      </c>
    </row>
    <row r="3" spans="1:10">
      <c r="A3" s="65">
        <v>21064800</v>
      </c>
      <c r="B3" t="s">
        <v>78</v>
      </c>
      <c r="F3" t="s">
        <v>77</v>
      </c>
      <c r="G3">
        <v>818181.9</v>
      </c>
    </row>
    <row r="4" spans="1:10">
      <c r="A4" s="65">
        <v>400000</v>
      </c>
      <c r="B4" t="s">
        <v>78</v>
      </c>
      <c r="F4" t="s">
        <v>78</v>
      </c>
      <c r="G4">
        <f>35280314+H16</f>
        <v>36371223.100000001</v>
      </c>
    </row>
    <row r="5" spans="1:10">
      <c r="A5" s="65">
        <v>400000</v>
      </c>
      <c r="B5" t="s">
        <v>78</v>
      </c>
      <c r="F5" t="s">
        <v>85</v>
      </c>
      <c r="G5" s="67">
        <v>545454.5</v>
      </c>
    </row>
    <row r="6" spans="1:10">
      <c r="A6" s="65">
        <v>400000</v>
      </c>
      <c r="B6" t="s">
        <v>78</v>
      </c>
    </row>
    <row r="7" spans="1:10">
      <c r="A7" s="65">
        <v>400000</v>
      </c>
      <c r="B7" t="s">
        <v>78</v>
      </c>
    </row>
    <row r="8" spans="1:10">
      <c r="A8" s="65">
        <v>1250000</v>
      </c>
      <c r="B8" t="s">
        <v>78</v>
      </c>
    </row>
    <row r="9" spans="1:10">
      <c r="A9" s="65">
        <v>273600</v>
      </c>
      <c r="B9" t="s">
        <v>78</v>
      </c>
    </row>
    <row r="10" spans="1:10">
      <c r="A10" s="65">
        <v>1500000</v>
      </c>
      <c r="B10" t="s">
        <v>78</v>
      </c>
    </row>
    <row r="11" spans="1:10">
      <c r="A11" s="65">
        <v>400000</v>
      </c>
      <c r="B11" t="s">
        <v>78</v>
      </c>
    </row>
    <row r="12" spans="1:10">
      <c r="A12" s="65">
        <v>700000</v>
      </c>
      <c r="B12" t="s">
        <v>78</v>
      </c>
    </row>
    <row r="13" spans="1:10">
      <c r="A13" s="65">
        <v>273600</v>
      </c>
      <c r="B13" t="s">
        <v>78</v>
      </c>
    </row>
    <row r="14" spans="1:10">
      <c r="A14" s="65">
        <v>273600</v>
      </c>
      <c r="B14" t="s">
        <v>78</v>
      </c>
    </row>
    <row r="15" spans="1:10">
      <c r="A15" s="65">
        <v>1500000</v>
      </c>
      <c r="B15" t="s">
        <v>78</v>
      </c>
    </row>
    <row r="16" spans="1:10">
      <c r="A16" s="66">
        <v>444714</v>
      </c>
      <c r="B16" t="s">
        <v>78</v>
      </c>
      <c r="G16" s="67">
        <v>545454.5</v>
      </c>
      <c r="H16">
        <v>1090909.1000000001</v>
      </c>
      <c r="I16">
        <v>818181.9</v>
      </c>
      <c r="J16">
        <f>SUM(G16:I16)</f>
        <v>2454545.5</v>
      </c>
    </row>
    <row r="17" spans="1:6">
      <c r="E17" s="65">
        <v>130500</v>
      </c>
      <c r="F17" t="s">
        <v>76</v>
      </c>
    </row>
    <row r="18" spans="1:6">
      <c r="A18">
        <f>SUM(A2:A16)</f>
        <v>35280314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6" workbookViewId="0">
      <selection activeCell="C21" sqref="C21"/>
    </sheetView>
  </sheetViews>
  <sheetFormatPr defaultRowHeight="15.75"/>
  <cols>
    <col min="1" max="1" width="36.25" customWidth="1"/>
    <col min="2" max="2" width="63.5" customWidth="1"/>
    <col min="3" max="3" width="63.25" customWidth="1"/>
    <col min="4" max="4" width="61.625" customWidth="1"/>
  </cols>
  <sheetData>
    <row r="1" spans="1:4" ht="18.75">
      <c r="A1" s="71" t="s">
        <v>87</v>
      </c>
    </row>
    <row r="3" spans="1:4" ht="30">
      <c r="A3" s="72" t="s">
        <v>88</v>
      </c>
      <c r="B3" s="73" t="s">
        <v>89</v>
      </c>
      <c r="C3" s="73" t="s">
        <v>90</v>
      </c>
      <c r="D3" s="74" t="s">
        <v>120</v>
      </c>
    </row>
    <row r="4" spans="1:4" ht="30">
      <c r="A4" s="72" t="s">
        <v>88</v>
      </c>
      <c r="B4" s="73" t="s">
        <v>91</v>
      </c>
      <c r="C4" s="73" t="s">
        <v>92</v>
      </c>
      <c r="D4" s="74" t="s">
        <v>121</v>
      </c>
    </row>
    <row r="5" spans="1:4" ht="30">
      <c r="A5" s="72" t="s">
        <v>88</v>
      </c>
      <c r="B5" s="73" t="s">
        <v>91</v>
      </c>
      <c r="C5" s="73" t="s">
        <v>93</v>
      </c>
      <c r="D5" s="74" t="s">
        <v>121</v>
      </c>
    </row>
    <row r="6" spans="1:4" ht="30">
      <c r="A6" s="72" t="s">
        <v>88</v>
      </c>
      <c r="B6" s="73" t="s">
        <v>94</v>
      </c>
      <c r="C6" s="73" t="s">
        <v>95</v>
      </c>
      <c r="D6" s="74" t="s">
        <v>67</v>
      </c>
    </row>
    <row r="7" spans="1:4" ht="60">
      <c r="A7" s="72" t="s">
        <v>88</v>
      </c>
      <c r="B7" s="73" t="s">
        <v>96</v>
      </c>
      <c r="C7" s="73" t="s">
        <v>97</v>
      </c>
      <c r="D7" s="74" t="s">
        <v>122</v>
      </c>
    </row>
    <row r="8" spans="1:4" ht="30">
      <c r="A8" s="72" t="s">
        <v>88</v>
      </c>
      <c r="B8" s="73" t="s">
        <v>91</v>
      </c>
      <c r="C8" s="73" t="s">
        <v>98</v>
      </c>
      <c r="D8" s="74" t="s">
        <v>123</v>
      </c>
    </row>
    <row r="9" spans="1:4" ht="120">
      <c r="A9" s="72" t="s">
        <v>88</v>
      </c>
      <c r="B9" s="73" t="s">
        <v>99</v>
      </c>
      <c r="C9" s="73" t="s">
        <v>100</v>
      </c>
      <c r="D9" s="74" t="s">
        <v>122</v>
      </c>
    </row>
    <row r="10" spans="1:4" ht="225">
      <c r="A10" s="72" t="s">
        <v>88</v>
      </c>
      <c r="B10" s="73" t="s">
        <v>101</v>
      </c>
      <c r="C10" s="73" t="s">
        <v>102</v>
      </c>
      <c r="D10" s="74" t="s">
        <v>124</v>
      </c>
    </row>
    <row r="11" spans="1:4" ht="30">
      <c r="A11" s="72" t="s">
        <v>88</v>
      </c>
      <c r="B11" s="73" t="s">
        <v>103</v>
      </c>
      <c r="C11" s="73" t="s">
        <v>104</v>
      </c>
      <c r="D11" s="74" t="s">
        <v>117</v>
      </c>
    </row>
    <row r="12" spans="1:4" ht="45">
      <c r="A12" s="72" t="s">
        <v>88</v>
      </c>
      <c r="B12" s="73" t="s">
        <v>103</v>
      </c>
      <c r="C12" s="73" t="s">
        <v>105</v>
      </c>
      <c r="D12" s="74" t="s">
        <v>119</v>
      </c>
    </row>
    <row r="13" spans="1:4" ht="30">
      <c r="A13" s="72" t="s">
        <v>88</v>
      </c>
      <c r="B13" s="73" t="s">
        <v>106</v>
      </c>
      <c r="C13" s="73" t="s">
        <v>107</v>
      </c>
      <c r="D13" s="74" t="s">
        <v>118</v>
      </c>
    </row>
    <row r="14" spans="1:4" ht="30">
      <c r="A14" s="72" t="s">
        <v>88</v>
      </c>
      <c r="B14" s="73" t="s">
        <v>91</v>
      </c>
      <c r="C14" s="73" t="s">
        <v>108</v>
      </c>
      <c r="D14" s="74" t="s">
        <v>75</v>
      </c>
    </row>
    <row r="15" spans="1:4" ht="45">
      <c r="A15" s="72" t="s">
        <v>88</v>
      </c>
      <c r="B15" s="73" t="s">
        <v>109</v>
      </c>
      <c r="C15" s="73" t="s">
        <v>110</v>
      </c>
      <c r="D15" s="74" t="s">
        <v>119</v>
      </c>
    </row>
    <row r="16" spans="1:4" ht="45">
      <c r="A16" s="72" t="s">
        <v>88</v>
      </c>
      <c r="B16" s="73" t="s">
        <v>103</v>
      </c>
      <c r="C16" s="73" t="s">
        <v>111</v>
      </c>
      <c r="D16" s="74" t="s">
        <v>72</v>
      </c>
    </row>
    <row r="17" spans="1:5" ht="30">
      <c r="A17" s="72" t="s">
        <v>88</v>
      </c>
      <c r="B17" s="73" t="s">
        <v>112</v>
      </c>
      <c r="C17" s="73" t="s">
        <v>113</v>
      </c>
      <c r="D17" s="74" t="s">
        <v>117</v>
      </c>
    </row>
    <row r="18" spans="1:5" ht="30">
      <c r="A18" s="72" t="s">
        <v>88</v>
      </c>
      <c r="B18" s="73" t="s">
        <v>114</v>
      </c>
      <c r="C18" s="73" t="s">
        <v>115</v>
      </c>
      <c r="D18" s="74" t="s">
        <v>67</v>
      </c>
    </row>
    <row r="19" spans="1:5" ht="30">
      <c r="A19" s="72" t="s">
        <v>88</v>
      </c>
      <c r="B19" s="73" t="s">
        <v>91</v>
      </c>
      <c r="C19" s="73" t="s">
        <v>116</v>
      </c>
      <c r="D19" s="74" t="s">
        <v>119</v>
      </c>
    </row>
    <row r="22" spans="1:5" ht="16.5" thickBot="1"/>
    <row r="23" spans="1:5" ht="28.5" thickBot="1">
      <c r="A23" s="75" t="s">
        <v>125</v>
      </c>
      <c r="B23" s="76">
        <v>2017</v>
      </c>
      <c r="C23" s="76">
        <v>2018</v>
      </c>
      <c r="D23" s="76">
        <v>2019</v>
      </c>
      <c r="E23" s="80">
        <v>2020</v>
      </c>
    </row>
    <row r="24" spans="1:5" ht="28.5" thickBot="1">
      <c r="A24" s="77" t="s">
        <v>126</v>
      </c>
      <c r="B24" s="78">
        <v>4</v>
      </c>
      <c r="C24" s="78">
        <v>8</v>
      </c>
      <c r="D24" s="78">
        <v>16</v>
      </c>
      <c r="E24" s="81">
        <v>17</v>
      </c>
    </row>
    <row r="25" spans="1:5" ht="28.5" thickBot="1">
      <c r="A25" s="77" t="s">
        <v>127</v>
      </c>
      <c r="B25" s="79"/>
      <c r="C25" s="78">
        <v>1</v>
      </c>
      <c r="D25" s="78">
        <v>1</v>
      </c>
      <c r="E25" s="78"/>
    </row>
    <row r="26" spans="1:5" ht="28.5" thickBot="1">
      <c r="A26" s="77" t="s">
        <v>76</v>
      </c>
      <c r="B26" s="79"/>
      <c r="C26" s="78">
        <v>2</v>
      </c>
      <c r="D26" s="78">
        <v>4</v>
      </c>
      <c r="E26" s="78"/>
    </row>
    <row r="27" spans="1:5" ht="28.5" thickBot="1">
      <c r="A27" s="77" t="s">
        <v>128</v>
      </c>
      <c r="B27" s="79"/>
      <c r="C27" s="79"/>
      <c r="D27" s="78">
        <v>2</v>
      </c>
      <c r="E27" s="78"/>
    </row>
    <row r="28" spans="1:5" ht="28.5" thickBot="1">
      <c r="A28" s="77" t="s">
        <v>129</v>
      </c>
      <c r="B28" s="79"/>
      <c r="C28" s="79"/>
      <c r="D28" s="78">
        <v>1</v>
      </c>
      <c r="E28" s="78"/>
    </row>
    <row r="29" spans="1:5" ht="28.5" thickBot="1">
      <c r="A29" s="82" t="s">
        <v>77</v>
      </c>
      <c r="B29" s="79"/>
      <c r="C29" s="79"/>
      <c r="D29" s="79"/>
      <c r="E29" s="78">
        <v>1</v>
      </c>
    </row>
    <row r="30" spans="1:5" ht="28.5" thickBot="1">
      <c r="A30" s="77" t="s">
        <v>130</v>
      </c>
      <c r="B30" s="78">
        <v>7</v>
      </c>
      <c r="C30" s="78">
        <v>11</v>
      </c>
      <c r="D30" s="78">
        <v>24</v>
      </c>
      <c r="E30" s="78">
        <v>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НИИ публ</vt:lpstr>
      <vt:lpstr>НИИ финансы</vt:lpstr>
      <vt:lpstr>УЧП публ</vt:lpstr>
      <vt:lpstr>Лист3</vt:lpstr>
      <vt:lpstr>УЧП финансы</vt:lpstr>
      <vt:lpstr>Лист1</vt:lpstr>
      <vt:lpstr>Лист2</vt:lpstr>
      <vt:lpstr>Лист4</vt:lpstr>
      <vt:lpstr>Лист5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428</cp:lastModifiedBy>
  <dcterms:created xsi:type="dcterms:W3CDTF">2021-03-01T07:29:19Z</dcterms:created>
  <dcterms:modified xsi:type="dcterms:W3CDTF">2021-10-06T01:26:27Z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43632348-31e4-4167-81a2-25963f4780d7</vt:lpwstr>
  </property>
</Properties>
</file>